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galovic\Desktop\93. sjednica VRH\"/>
    </mc:Choice>
  </mc:AlternateContent>
  <bookViews>
    <workbookView xWindow="0" yWindow="0" windowWidth="23040" windowHeight="8610" tabRatio="601"/>
  </bookViews>
  <sheets>
    <sheet name="Akcijski plan 2021.-2025." sheetId="3" r:id="rId1"/>
  </sheets>
  <definedNames>
    <definedName name="_xlnm.Print_Area" localSheetId="0">'Akcijski plan 2021.-2025.'!$A$1:$T$46</definedName>
    <definedName name="_xlnm.Print_Titles" localSheetId="0">'Akcijski plan 2021.-2025.'!$1:$5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8" i="3" l="1"/>
  <c r="J48" i="3"/>
  <c r="J35" i="3"/>
  <c r="J25" i="3"/>
  <c r="J12" i="3" l="1"/>
  <c r="J46" i="3"/>
  <c r="S46" i="3"/>
  <c r="S40" i="3"/>
  <c r="S35" i="3"/>
  <c r="S25" i="3"/>
  <c r="S12" i="3"/>
  <c r="S17" i="3" l="1"/>
  <c r="S34" i="3"/>
  <c r="S9" i="3" l="1"/>
  <c r="S20" i="3" l="1"/>
  <c r="S45" i="3" l="1"/>
  <c r="S44" i="3"/>
  <c r="S43" i="3"/>
  <c r="S41" i="3"/>
  <c r="J40" i="3"/>
  <c r="S38" i="3"/>
  <c r="S37" i="3"/>
  <c r="S36" i="3"/>
  <c r="S22" i="3"/>
</calcChain>
</file>

<file path=xl/comments1.xml><?xml version="1.0" encoding="utf-8"?>
<comments xmlns="http://schemas.openxmlformats.org/spreadsheetml/2006/main">
  <authors>
    <author>Bešlić Valentina</author>
  </authors>
  <commentList>
    <comment ref="AG9" authorId="0" shapeId="0">
      <text>
        <r>
          <rPr>
            <b/>
            <sz val="9"/>
            <color indexed="81"/>
            <rFont val="Segoe UI"/>
            <family val="2"/>
            <charset val="238"/>
          </rPr>
          <t>Bešlić Valentina:</t>
        </r>
        <r>
          <rPr>
            <sz val="9"/>
            <color indexed="81"/>
            <rFont val="Segoe UI"/>
            <family val="2"/>
            <charset val="238"/>
          </rPr>
          <t xml:space="preserve">
Nedostaje za dispanzee
</t>
        </r>
      </text>
    </comment>
    <comment ref="AM11" authorId="0" shapeId="0">
      <text>
        <r>
          <rPr>
            <b/>
            <sz val="9"/>
            <color indexed="81"/>
            <rFont val="Segoe UI"/>
            <family val="2"/>
            <charset val="238"/>
          </rPr>
          <t>Bešlić Valentina:</t>
        </r>
        <r>
          <rPr>
            <sz val="9"/>
            <color indexed="81"/>
            <rFont val="Segoe UI"/>
            <family val="2"/>
            <charset val="238"/>
          </rPr>
          <t xml:space="preserve">
potrebno upisati
</t>
        </r>
      </text>
    </comment>
    <comment ref="AG20" authorId="0" shapeId="0">
      <text>
        <r>
          <rPr>
            <b/>
            <sz val="9"/>
            <color indexed="81"/>
            <rFont val="Segoe UI"/>
            <family val="2"/>
            <charset val="238"/>
          </rPr>
          <t>Bešlić Valentina:</t>
        </r>
        <r>
          <rPr>
            <sz val="9"/>
            <color indexed="81"/>
            <rFont val="Segoe UI"/>
            <family val="2"/>
            <charset val="238"/>
          </rPr>
          <t xml:space="preserve">
Tkivno bankarsto, a akreditacija ide iz postojećih op programa
</t>
        </r>
      </text>
    </comment>
  </commentList>
</comments>
</file>

<file path=xl/sharedStrings.xml><?xml version="1.0" encoding="utf-8"?>
<sst xmlns="http://schemas.openxmlformats.org/spreadsheetml/2006/main" count="348" uniqueCount="213">
  <si>
    <t xml:space="preserve">  Akcijski plan za provedbu Nacionalnog plana</t>
  </si>
  <si>
    <t xml:space="preserve">NOSITELJ IZRADE AKTA: </t>
  </si>
  <si>
    <t>Naziv Nacionalnog plana</t>
  </si>
  <si>
    <t>ROK VAŽENJA AKCIJSKOG PLANA</t>
  </si>
  <si>
    <t xml:space="preserve">Razvojni smjer NRS-a 2030. </t>
  </si>
  <si>
    <t>Razvojni smjer 2. Jačanje otpornosti na krize</t>
  </si>
  <si>
    <t>Strateški cilj NRS-a 2030.</t>
  </si>
  <si>
    <t>SC 5. Zdrav, aktivan i kvalitetan život</t>
  </si>
  <si>
    <t>Popis posebnih ciljeva Nacionalnog plana</t>
  </si>
  <si>
    <t>Popis mjera za provedbu posebnog cilja</t>
  </si>
  <si>
    <t>Redni broj posebnog cilja</t>
  </si>
  <si>
    <t xml:space="preserve">NAZIV POSEBNOG CILJA </t>
  </si>
  <si>
    <t>Pokazatelj ishoda</t>
  </si>
  <si>
    <t>Početna vrijednost pokazatelja ishoda</t>
  </si>
  <si>
    <t xml:space="preserve">Ciljna
vrijednost pokazatelja ishoda za ukupno razdoblje važenja nacionalnog plana
</t>
  </si>
  <si>
    <t>Ciljna
vrijednost pokazatelja ishoda 
(prva godina 
važenja akcijskog plana)</t>
  </si>
  <si>
    <t>Ciljna
vrijednost pokazatelja ishoda
(druga godina važenja akcijskog plana)</t>
  </si>
  <si>
    <t>Ciljna
vrijednost pokazatelja ishoda
(treća godina 
važenja akcijskog plana)</t>
  </si>
  <si>
    <t>Ciljna
vrijednost pokazatelja ishoda
(četvrta godina 
važenja akcijskog plana)</t>
  </si>
  <si>
    <t>Ukupan procijenjeni trošak
provedbe posebnog cilja</t>
  </si>
  <si>
    <t>Planirani izvor financiranja  u Državnom proračunu</t>
  </si>
  <si>
    <t xml:space="preserve"> Mjere za provedbu 
posebnog cilja
</t>
  </si>
  <si>
    <t>Svrha provedbe mjere</t>
  </si>
  <si>
    <t>Rok provedbe  mjere 
(kvartal, godina)</t>
  </si>
  <si>
    <t>Pokazatelj rezultata mjere</t>
  </si>
  <si>
    <t xml:space="preserve">Nadležnost za provedbu </t>
  </si>
  <si>
    <t>Oznaka mjere (R/I)</t>
  </si>
  <si>
    <t>CSR</t>
  </si>
  <si>
    <t>I</t>
  </si>
  <si>
    <t>R</t>
  </si>
  <si>
    <t xml:space="preserve">NACIONALNI PLAN RAZVOJA ZDRAVSTVA  ZA RAZDOBLJE OD 2021. DO 2027. GODINE </t>
  </si>
  <si>
    <t>Promicanje zdravih životnih navika</t>
  </si>
  <si>
    <t>Prevencija prioritetnih zaraznih bolesti</t>
  </si>
  <si>
    <t>Prevencija invaliditeta uzrokovanog najučestalijim rizičnim čimbenicima</t>
  </si>
  <si>
    <t xml:space="preserve">Prevencija bolesti uslijed štetnog djelovanja čimbenika okoliša </t>
  </si>
  <si>
    <t>Programi edukacije i javno zdravstvene kampanje, provedba populacijskih istraživanja, kreiranje okolišnih, legislativnih i institucionalnih okruženja koja potiču donošenje zdravih životnih odabira te uspostava mreže savjetovališta unaprijedit će zdravstvene ishode populacije. kako bi se unaprijedili  zdravstveni ishodi populacije.</t>
  </si>
  <si>
    <t xml:space="preserve">4. kvartal 2025. </t>
  </si>
  <si>
    <t>31.12.2025. 1) Udio prekomjerne tjelesne mase i debljine djece u dobi 8 godina &lt; 35% , 2) Udio prekomjerne tjelesne mase i  debljine u dobi 18+ &lt;64% (zaustaviti rast) 3) Razina tjelesne aktivnosti u skladu sa Smjernicama SZO u  dobi  15+ &gt; 20% 4) Udio populacije koji su svakodnevni pušači &lt; 20%</t>
  </si>
  <si>
    <t>HZJZ</t>
  </si>
  <si>
    <t>Podizanje svijesti stanovništva  , kontinuirana edukacija zdravstvenih radnika, unaprjeđenje programa probira raka i programi ranog otkrivanja vodećih nezaraznih bolesti pozitivno će transformirati utjecati na  borbu protiv nezaraznih bolesti</t>
  </si>
  <si>
    <t xml:space="preserve"> 31.12.2025 1) Odziv na program probira karcinoma dojke &gt; 70%;
  31.12.2025. 2) Odziv (test ) na program probira karcinoma debelog crijeva &gt; 30%,
  31.12.2025.3) Odziv na program probira karcinoma vrata maternice &gt; 60%</t>
  </si>
  <si>
    <t xml:space="preserve">Podizanje svijesti stanovništva, unaprjeđenje provedbe Programa obveznih i preporučenih cijepljenja te jačanje aktivnosti  za hepatitise, HIV/AIDS, COVID-19,  antimikrobnu  rezistenciju i bolničke infekcije pospješit će borbu protiv zaraznih bolesti. </t>
  </si>
  <si>
    <t>4. kvartal 2025.</t>
  </si>
  <si>
    <t>31.12.2025. 1) Odziv na cijepljenje protiv gripe &gt;50% starijih od 65 godina,
31.12.2025. 2) Odziv na Program obveznih cijepljenja &gt; 92% (napomena: odaziv se piše prema pojdinačnim cjepljenjima</t>
  </si>
  <si>
    <t xml:space="preserve">Provedba EU-OSHA kampanje, Konvencije o pravima osoba s invaliditetom s posebnim naglaskom na osobe s mentalnim poremećajima, rano otkrivanje slabovidnosti i sustav rane intervencije u djetinjstvu prevenirat će nastanak i razvoj invaliditeta. </t>
  </si>
  <si>
    <t>MZ</t>
  </si>
  <si>
    <t>Ne</t>
  </si>
  <si>
    <t xml:space="preserve">Veća svijest stanovništva, uspostava sustava procjena utjecaja na zdravlje (HIA), zdravstvenih procjena rizika (HRA) i nacionalnog humanog biomonitoringa kao i jačanje zdravstveno ekološke mreže prevenirat će štetno djelovanje čimbenika okoliša. </t>
  </si>
  <si>
    <t xml:space="preserve">31.12.2025. 1) Uspostavljen nacionalni repozitorij aplikacija u e-zdravstvu / m-zdravstvu; 2) Omogućen prijenos ili upis minimalno jedne vrste mjerenja od strane pacijenta u elektronički zdravstveni zapis. 3) Omogućen dohvat rezultata mjerenja izabranom liječniku. 4) Podržana izrada minimalno jedne ankete za pacijente s ciljem promocije zdravlja i prevencije bolesti. 5) Motivacijska povratna informacija iz ankete dostupna pacijentu. 6) Izvještaj o sudionicima ankete dostupan relevantnim dijelovima zdravstvenog sustava. </t>
  </si>
  <si>
    <t xml:space="preserve"> Jačanje, horizontalna i vertikalna integracija primarne zdravstvene zaštite (PZZ)</t>
  </si>
  <si>
    <t>31.12.2022. 2) Provedena integracija i koordinacija skrbi u PZZ regijama
31.12.2025. 2) Popunjenost mreže PZZ  za 10% veća u odnosu na 31.12.2020.
31.12.2025.  3) Udio stanovništva obuhvaćen mrežama za integiriranu skrb u PZZ koje uključuju i skrb u kući i zajednici, formaliziranim kroz ugovore o suradnji pružatelja usluga = 50%</t>
  </si>
  <si>
    <t>MZ &amp; HZZO</t>
  </si>
  <si>
    <t>I/R</t>
  </si>
  <si>
    <t>Koordinacija i integracija resursa zdravstva i socijalne skrbi</t>
  </si>
  <si>
    <t>MZ &amp; MRMSOS</t>
  </si>
  <si>
    <t xml:space="preserve">Uspostava centara izvrsnosti </t>
  </si>
  <si>
    <t xml:space="preserve">Uspostava centara izvrsnosti omogućit će podizanje kvalitete zdravstvene zaštite i sigurnosti pacijenata. </t>
  </si>
  <si>
    <t>4. kvartal 2023.</t>
  </si>
  <si>
    <t>31.12.2025.Uspostavljeni centri izvrsnosti u 80% svih fukncionalnih zdravstvenih regija.</t>
  </si>
  <si>
    <t xml:space="preserve">MZ </t>
  </si>
  <si>
    <t>31.12.2025.1) Udio bolnica u kojima se poslovni procesi provode po modelu funkcioalne integracije  minimalno 60%, 2) Udio bolnica u kojima je provedena revizija kapaciteta akutne skrbi, palijativne skrbi i dugotrajnog liječenja minimalno 80%</t>
  </si>
  <si>
    <t>Uspostava okvira za mjerenje učinkovitosti zdravstva (HSPA)</t>
  </si>
  <si>
    <r>
      <t>Uspostava sustava mjerenja i praćenja učinka sustava zdravstva i definiranje ključnih pokazatelja za ocjenu učinkovitosti  sustava prema metodologiji HSPA (</t>
    </r>
    <r>
      <rPr>
        <i/>
        <sz val="11"/>
        <rFont val="Calibri"/>
        <family val="2"/>
        <charset val="238"/>
        <scheme val="minor"/>
      </rPr>
      <t>eng. Health System Performance Assessment</t>
    </r>
    <r>
      <rPr>
        <sz val="11"/>
        <rFont val="Calibri"/>
        <family val="2"/>
        <charset val="238"/>
        <scheme val="minor"/>
      </rPr>
      <t>) omogućit će mjerenje ključnih pokazatelja učinkovitosti zdravstvenog sustava.</t>
    </r>
  </si>
  <si>
    <t>3. kvartal 2022.</t>
  </si>
  <si>
    <t xml:space="preserve">30. 9. 2022.  Usvojen Okvir za ocjenu učinkovitosti zdravstvenog sustava </t>
  </si>
  <si>
    <t>Uspostava sveobuhvatnog nacionalnog sustava kvalitete i sigurnosti zdravstvene zaštite</t>
  </si>
  <si>
    <t>Jačanje procjene zdravstvenih tehnologija</t>
  </si>
  <si>
    <t xml:space="preserve">Sustav procjene zdravstvenih tehnologija unaprijedit će kvalitetu odluka o financiranju lijekova, proizvoda i postupaka u skladu s raspoloživim sredstvima, a s ciljem postizanja najveće dobrobiti za bolesnike. </t>
  </si>
  <si>
    <t>31.12.2023.  Uspostavljene 4 funkcionalne baze za nacionalni sustav helikopterske hitne medicinske službe</t>
  </si>
  <si>
    <t>Informatičko povezivanje svih pružatelja zdravstvenih usluga</t>
  </si>
  <si>
    <t xml:space="preserve">31.12.2025. 1) Djelatnost hitne medicinske pomoći povezana s CEZIH-om; 2) Donesen novi pravni propis ili izmijenjen postojeći koji regulira sekundarnu uporabu zdravstvenih podataka; 3) Opseg i sadržaj podataka u e-kartonu usklađen s međunarodnim sažetkom  pacijenta
</t>
  </si>
  <si>
    <t xml:space="preserve">Kliničke smjernice propisuju algoritme postupanja kod određene dijagnoze (dijagnostiku, terapiju), a primjenjuju se kako bi se standardizirala i ujednačila zdravstvena zaštita. Osiguravaju veću kvalitetu zdravstvene usluge i optimizaciju potrošnje u zdravstvu. </t>
  </si>
  <si>
    <t xml:space="preserve">31.12.2025. Objavljeno 15 kliničkih smjernica </t>
  </si>
  <si>
    <t>R/I</t>
  </si>
  <si>
    <t xml:space="preserve">Uspostava mreže zdravstvenih radilišta koja će se koordinirano bavili aktivnostima prevencije (od primarne do tercijarne) te nacionalna mreža ambulantne i stacionarne rehabilitacije će znatno unaprijediti rezultate liječenja. </t>
  </si>
  <si>
    <t xml:space="preserve">31.12.2025. Uspostavljena mreža opremljenih i ekipiranih zdravstvenih radilišta za kardiovaskularne i cerebrovaskularnih bolest </t>
  </si>
  <si>
    <t xml:space="preserve">Provedba Nacionalnog okvira za borbu protiv raka transformirat će onkološku skrb u Hrvatskoj i znatno unaprijediti ishode liječenja. </t>
  </si>
  <si>
    <t xml:space="preserve">Unaprjeđenje liječenja oboljelih od demencije i poremećaja svijesti </t>
  </si>
  <si>
    <t xml:space="preserve">31.12.2022. 1)Usvojen nacionalni plan za unaprjeđenje liječenja demencije                 
31.12.2023.2) Uspostava mreže za dijagnostiku i liječenje poremećaja svijesti     
 31.12.2023.  3)Uspostava mreže za rano dijagnosticiranje i liječenje demencije  </t>
  </si>
  <si>
    <t xml:space="preserve">Poboljšanje dostupnosti i kvalitete zdravstvene zaštite za pacijente oboljele od rijetkih bolesti </t>
  </si>
  <si>
    <t xml:space="preserve">Jačanje centara izvrsnosti za liječenje rijetkih bolesti unaprijedit će ishode liječenja i rehabilitacije, a ulaganja u edukaciju zdravstvenih radnika omogućit će bolje prepoznavanje rijetkih bolesti. </t>
  </si>
  <si>
    <t>31.12.2025.  Uspostavljeni i ekipirani centri izvrsnosti i izvršen program edukacije zdravstvenih radnika</t>
  </si>
  <si>
    <t xml:space="preserve">Jačanje kapaciteta u području dijabetološke skrbi </t>
  </si>
  <si>
    <t xml:space="preserve">Jačanje mreže dijabetoloških timova i programi edukacije i osnaživanje liječnika primarne zdravstvene zaštite unaprijedit će skrb za dijabetičare i pozitivno utjecati na pogubne komplikacije bolesti. </t>
  </si>
  <si>
    <t>31.12.2025 Uspostavljana i ekipirana mreža dijabetoloških timova i provedena edukacija liječnika obiteljske medicine</t>
  </si>
  <si>
    <t>Praćenje i objava zdravstvenih ishoda pacijenata na razini ustanova i regija, uključujući ishode koje su prijavili pacijenti</t>
  </si>
  <si>
    <t>Transparentan sustav praćenja i objave ishoda liječenja temeljen na uspostavi pametnih registara pacijenata biti će katalizator unaprjeđenja modela liječenja ali i snažan podstrek daljnjem povećanju povjerenja bolesnika u zdravstveni sustav.</t>
  </si>
  <si>
    <t>31.12.2025. 1)Objavljeni rezultati ishoda liječenja za 80 prioritetnih dijagnoza liječenja u bolnicama i primarnoj zdravstvenoj zaštiti; 2)Uspostavljen podsustav za upravljanje planovima njege pacijenta</t>
  </si>
  <si>
    <t>Uspostava digitalnih platformi i sustava za edukaciju i komunikaciju s pacijentima</t>
  </si>
  <si>
    <t>Uspostava portala pacijenata osnažit  će bolesnike kroz bolju informiranost o stanjima, potrebnim prilagodbama životnih navika, mogućnostima liječenja, potrebnim dijagnostičkim i terapijskim zahvatima, te će olakšati komunikaciju s pružateljima skrbi.</t>
  </si>
  <si>
    <t>31.12.2025. Uspostavljeni portali pacijenata za 50 najčešćih dijagnoza liječenja</t>
  </si>
  <si>
    <t>NE</t>
  </si>
  <si>
    <t>31.9.2022.  Objavljen strateški okvir razvoja ljudskih resursa</t>
  </si>
  <si>
    <t>2. kvartal 2023.</t>
  </si>
  <si>
    <t xml:space="preserve">30.6.2023.  Objavljene smjernice za upravljanje ljudskim resursima u zdravstvenim ustanovama </t>
  </si>
  <si>
    <t>Sve zdravstvene ustanove trebaju uvesti objektivne programe vrednovanja rada i sustave nagrađivanja najboljih kako bi se prepoznavala i poticala izvrsnost.</t>
  </si>
  <si>
    <t>30.6.2023.  Objavljene smjernice za metodologiji vrednovanja rada u zdravstvenim ustanovama</t>
  </si>
  <si>
    <t xml:space="preserve">Specijalističko usavršavanje zdravstvenih radnika i  Programi cjeloživotnog učenja </t>
  </si>
  <si>
    <t xml:space="preserve">Provedba specijalističkog usavršavanja zdravstvenih radnika i Programa cjeloživotnog učenja i prenošenja kompetencija(vještina), uključujući usavršavanje u inozemstvu dodatno će unaprijediti kvalitetu i racionalnost zdravstvene skrbi. </t>
  </si>
  <si>
    <t>2. kvartal 2023. 
4. kvartal 2025.</t>
  </si>
  <si>
    <t>Izrada strateškog okvira za  održivo financiranje zdravstva</t>
  </si>
  <si>
    <t xml:space="preserve">Strateški okvir za dugoročno održivo financiranje zdravstva treba iscrpno analizirati prihodovnu i rashodovnu stranu zdravstva te definirati konkretne kratkoročne i dugoročne korake kako bi financiranje zdravstva došlo u ravnotežu. </t>
  </si>
  <si>
    <t>31.3.2022.Usvojen Strateški okvir za dugoročno održivo financiranje zdravstva</t>
  </si>
  <si>
    <t>31.3.2022.1)  Objavljene smjernice za upravljanje bolnicama.
 2) 31.12.2022 - objavljeni izvještaji o upravljanju svim bolnicama u RH osnovom smjernica</t>
  </si>
  <si>
    <t>HZZO</t>
  </si>
  <si>
    <t xml:space="preserve">30.9.2022. Objavljen Novi model ugovaranja zdravstvenih  usluga naprednim modelima plaćanja </t>
  </si>
  <si>
    <t>Popunjenost Mreže javne zdravstvene službe na PZZ razini</t>
  </si>
  <si>
    <t>Udio bolnica koji ne generira godišnji deficit</t>
  </si>
  <si>
    <t>MINISTARSTVO ZDRAVSTVA</t>
  </si>
  <si>
    <t>Praćenje broja tromboliziranih bolesnika</t>
  </si>
  <si>
    <t>31.12.2025. -1) Udio odziva na program probira ranog otkrivanja  slabovidnosti &gt;65%, 2) Ustrojeni dispanzeri za ranu intervenciju u djetinjstvu pri najmanje 2 doma zdravlja</t>
  </si>
  <si>
    <t xml:space="preserve">30.6.2022. Objavljena Hrvatska metodologija izračuna cijena zdravstvenih usluga </t>
  </si>
  <si>
    <t xml:space="preserve">Prosječna dob pri postavljanju dijagnoze Alzheimerove bolesti </t>
  </si>
  <si>
    <t>Modernizacija bolnica i funkcionalna integracija zdravstvenih ustanova</t>
  </si>
  <si>
    <t>Ulaganje u prostor i opremu,  funkcionalna integracija zdravstvenih ustanova te jačanje dnevnih bolnica uz smanjenje akutnih kapaciteta i povećanje kapaciteta za palijativnu skrb i dugotrajno liječenje poboljšat će kvalitetu zdravstvene zaštite.</t>
  </si>
  <si>
    <t>31.12.2025.1) Smanjenje liste čekanja na radioterapiju (s trenutnih 70 dana na 30 dana od postavljanja indikacije)
31.12.2025.2) Poboljšanje kvalitete radioterapije onkoloških bolesnika opremalnjem 6 bolnica opremom za prevenciju, dijagnozu i liječenje oboljelih od raka
31.12.2025.3) Uspostavljena jedinstvena informatička platforma za povezivanje, praćenje i optimalno liječenje onkoloških pacijenata</t>
  </si>
  <si>
    <t>31.12.2023. Sklopljeni Okvirni sporazumi za 85% nabavnih kategorija iz Odluke  ministra koje čine najmanje 80% ukupne potrošnje planira se ugovoriti putem zajedničke nabave</t>
  </si>
  <si>
    <t>31.12.2025. Objavljen nacionalni okvir unapređenja kvalitete i sigurnosti zdravstvene zaštite u Republici Hrvatskoj, Uspostavljeno praćenje pokazatelja kvalitete i sigurnosti pacijenata na svim razinama pružanja zdravstvene zaštite</t>
  </si>
  <si>
    <t xml:space="preserve">Nacionalni sustav (metodologije, digitalni alati, registri, programi edukacije i akreditacije) ujednačit će kvalitetu zdravstvene zaštite i postaviti okvir za kontinuirano unaprjeđenje procesa i ishoda liječenja, s posebnim naglaskom na bolesti koje su vodeći uzroci smrtnosti u RH,  te razvoj inovativnih terapijskih postupaka i proizvoda tkivnog bankarstva u svrhu postizanja dobrih ishoda kompleksnih i inovativnih oblika liječenja .  Unaprjeđenjem praćenja pokazatelja kliničke učinkovitosti i dostupnosti te sigurnosti pacijenata omogučit će se uočavanje odstupanja te smanjenje rizika
</t>
  </si>
  <si>
    <t xml:space="preserve">NPOO
Državni proračun
OPULJP 2021.-2027.
</t>
  </si>
  <si>
    <t xml:space="preserve">30.6.2023.1.)  Objavljena mjerila za upućivanje na edukaciju u inozemstvu u okviru razvoja struke i cjeloživotnog učenja
31.12.2025. 2.)215 doktora obiteljske medicine završilo  specijalističko usavršavanje na primarnoj razini zdravstvene zaštite
31.12.2025 3.)  375 prvostupnika sestrinstva završiilo jednogodišnje specijalističko usavršavanje ms/mt u djelatnosti hitne medicine 
</t>
  </si>
  <si>
    <t>Revitalizacija Imunološkog zavoda</t>
  </si>
  <si>
    <t>Osigurati  (i) dostupnost kvalitetnih virusnih cjepiva nužnih za prevenciju raznih zaraznih bolesti; (ii) opskrba proizvoda iz krvne plazme u dovoljnim količinama isključivo iz plazme prikupljene na području Republike Hrvatske; (iii) osiguravanje zmijskog protuotrova koji je jamac sigurnosti i zaštićenosti od posljedica ugriza europskih zmija iz porodice ljutica</t>
  </si>
  <si>
    <t>31.12.2025. 170 mln doza cjepiva morbila i rubele i antitoksina protiv ugriza zmija</t>
  </si>
  <si>
    <t>&lt;1%</t>
  </si>
  <si>
    <t>31.12.2025. Na liste HZZO-a uvrštena prva zdravstvena tehnologija na temelju metodologije procjene zdravstvenih tehnologija</t>
  </si>
  <si>
    <t>Sustavno poticanje korištenja digitalnih alata za osnaživanje građana u brizi o vlastitom zdravlju i omogućavanje interakcije između korisnika i pružatelja zdravstvene zaštite unaprijedit će promociju zdravlja i prevenciju bolesti.</t>
  </si>
  <si>
    <t xml:space="preserve">Financijska sredstva za provedbu navedenih aktivnosti od strane HZJZ osigurana su u Državnom proračunu, izvor financiranja 11, A884001 ADMINISTRACIJA I UPRAVLJANJE, konto 3721. Trošak službi HZJZ koje sudjeluju u provedbi navedenih aktivnosti do 2023. godine iznosi 46.495.365 kuna.
</t>
  </si>
  <si>
    <t>Sredstva planirana na pozicijama HZZO-a</t>
  </si>
  <si>
    <t xml:space="preserve">
Unaprjeđenje modela skrbi za ključne zdravstvene izazove</t>
  </si>
  <si>
    <t xml:space="preserve">
Državni proračun
HZZO
</t>
  </si>
  <si>
    <t xml:space="preserve">3. kvartal 2022. </t>
  </si>
  <si>
    <t xml:space="preserve">4. kvartal 2022. </t>
  </si>
  <si>
    <t>1.kvartal 2023.</t>
  </si>
  <si>
    <t>Ukupan procijenjeni trošak
provedbe mjere- za četiri godine</t>
  </si>
  <si>
    <t>1.kvartal 2023.
4.kvartal 2023.</t>
  </si>
  <si>
    <t>Financira ze is SRSP te nema fiskalnog učinka na DP</t>
  </si>
  <si>
    <t>NPOO
Državni proračun
OPKK 2021.-2027.
OPULJP 2021.-2027.
Program EU4Health
Alternativni izvori financiranja</t>
  </si>
  <si>
    <t>NPOO
Državni proračun
OPKK 2021.-2027.
OPULJP 2021.-2027.
OP ITP 2021.-2027.
Program EU4Health
Alternativni izvori financiranja</t>
  </si>
  <si>
    <t>Sredstva HZJZ
Državni proračun
OPULJP 2021.-2027.
Program EU4Health
Alternativni izvori financiranja</t>
  </si>
  <si>
    <t>Izrada unaprijeđenih kliničkih smjernica za bolesti koje najviše opterećuju zdravstveni sustav.</t>
  </si>
  <si>
    <t>2021.-2025.</t>
  </si>
  <si>
    <t xml:space="preserve">Sredstva se planiraju unutar NPOO-a u iznosu od 1.153.416.960 kn.
</t>
  </si>
  <si>
    <t>Planirani izvor financiranja u Državnom proračunu</t>
  </si>
  <si>
    <t>Unaprjeđenje liječenja oboljelih od kardiovaskularnih i cerebrovaskularnih bolesti</t>
  </si>
  <si>
    <t>1. Financijska sredstva za provedbu navedenih aktivnosti od strane HZJZ osigurana su u Državnom proračunu, izvor financiranja 11, A884001 ADMINISTRACIJA I UPRAVLJANJE, konto 3721. Trošak službi HZJZ koje sudjeluju u provedbi navedenih aktivnosti do 2025. godine iznosi 32.932.416 kuna.
2.Ostala sredstva će biti planirana unutar Operativnog programa učinkoviti ljudski potencijali OPULJP 2021. - 2027.Trenutno nije poznat točan iznos EU sredstava koji će se ugovoriti te da će se dinamika realizacije definiranih ciljeva odnosno dinamika provedba utvrđenih mjera uskladiti s raspoloživim sredstvima državnog proračuna osiguranim na razdijeli 096 Ministarstvo zdravstva.</t>
  </si>
  <si>
    <t xml:space="preserve">
1. Financijska sredstva za provedbu navedenih aktivnosti od strane HZJZ osigurana su u Državnom proračunu, izvor financiranja 11, A884001 ADMINISTRACIJA I UPRAVLJANJE, konto 3721. Trošak službi HZJZ koje sudjeluju u provedbi navedenih aktivnosti do 2025. godine iznosi 25.934.220 kuna.
2. Razlika sredstava za dispanzere u iznosu od 800.000 kn biti će osigurana u  prijedlogu  DP-a za razdoblje od 2023. do 2025.Dinamika provedba utvrđene mjere uskladit će se s raspoloživim sredstvima državnog proračuna osiguranim na razdijeli 096 Ministarstvo zdravstva.
</t>
  </si>
  <si>
    <t>1.Financijska sredstva za provedbu navedenih aktivnosti od strane HZJZ osigurana su u Državnom proračunu, izvor financiranja 11, A884001 ADMINISTRACIJA I UPRAVLJANJE, konto 3721. Trošak službi HZJZ koje sudjeluju u provedbi navedenih aktivnosti do 2025. godine iznosi 10.306.149 kuna.
2.Ostala sredstva će biti planirana unutar Operativnih  programa EU 2021. - 2027.Trenutno nije poznat točan iznos EU sredstava koji će se ugovoriti te da će se dinamika realizacije definiranih ciljeva odnosno dinamika provedba utvrđenih mjera uskladiti s raspoloživim sredstvima državnog proračuna osiguranim na razdijeli 096 Ministarstvo zdravstva.</t>
  </si>
  <si>
    <t>I. Sredstva u iznosu od 80.260.000 kn planiraju se unutar  NPOO-a Ukupno (1-3.): 
1.MOBILNE LJEKARNE I MOBILNE AMBULANTE (59.776.000 KN)
2.TELECORDIS i TELETRANSFUZIJA (16.184.000 KN)
3.Uvođenje sustava praćenja ishoda liječenja vanbolničkih pacijenata s naglaskom na kronične pacijente u javnim ljekarnama (4.300.000 kn)
2.Ostala sredstva će biti planirana unutar Operativnih  programa EU 2021. - 2027.Trenutno nije poznat točan iznos EU sredstava koji će se ugovoriti te da će se dinamika realizacije definiranih ciljeva odnosno dinamika provedba utvrđenih mjera uskladiti s raspoloživim sredstvima državnog proračuna osiguranim na razdijeli 096 Ministarstvo zdravstva.</t>
  </si>
  <si>
    <t xml:space="preserve"> Financijska sredstva će biti planirana unutar Operativnih  programa EU 2021. - 2027.Trenutno nije poznat točan iznos EU sredstava koji će se ugovoriti te da će se dinamika realizacije definiranih ciljeva odnosno dinamika provedba utvrđenih mjera uskladiti s raspoloživim sredstvima državnog proračuna osiguranim na razdijeli 096 Ministarstvo zdravstva.</t>
  </si>
  <si>
    <t>Sredstva su planirana pod Posebnim ciljem 2. (Mjera Centri izvrsnosti)</t>
  </si>
  <si>
    <t xml:space="preserve">1. Financijska sredstva za provedbu navedenih aktivnosti od strane HZJZ osigurana su u Državnom proračunu, izvor financiranja 11, A884001 ADMINISTRACIJA I UPRAVLJANJE, konto 3721. Trošak službi HZJZ koje sudjeluju u provedbi navedenih aktivnosti do 2025. godine iznosi 39.906.288 kuna.
2. Ostala sredstva će biti planirana unutar Operativnog programa učinkoviti ljudski potencijali OPULJP 2021. - 2027.Trenutno nije poznat točan iznos EU sredstava koji će se ugovoriti te da će se dinamika realizacije definiranih ciljeva odnosno dinamika provedba utvrđenih mjera uskladiti s raspoloživim sredstvima državnog proračuna osiguranim na razdijeli 096 Ministarstvo zdravstva.
</t>
  </si>
  <si>
    <t xml:space="preserve">1. Financijska sredstva za provedbu navedenih aktivnosti od strane HZJZ osigurana su u Državnom proračunu, izvor financiranja 11, A884001 ADMINISTRACIJA I UPRAVLJANJE, konto 3721. Trošak službi HZJZ koje sudjeluju u provedbi navedenih aktivnosti do 2025. godine iznosi 61.469.864 kuna.
2. Ostala sredstva će biti planirana unutar Operativnog programa učinkoviti ljudski potencijali OPULJP 2021. - 2027.Trenutno nije poznat točan iznos EU sredstava koji će se ugovoriti te da će se dinamika realizacije definiranih ciljeva odnosno dinamika provedba utvrđenih mjera uskladiti s raspoloživim sredstvima državnog proračuna osiguranim na razdijeli 096 Ministarstvo zdravstva.
</t>
  </si>
  <si>
    <t>1.Sredstva u iznosu od 720.000.000 HRK planiraju se  unutar NPOO-a (Nabava optimalnog broja radioterapijskih uređaja sukladno međunarodnim preporukama i Europskom prosjeku, opremanje centara izvrsnosti za maligne bolesti i Nabava i implementacija opreme za uspostavu Nacionalne onkološke mreže i nacionalne baze onkoloških podataka);
2.Ostala sredstva će biti planirana unutar Operativnih  programa EU 2021. - 2027.Trenutno nije poznat točan iznos EU sredstava koji će se ugovoriti te da će se dinamika realizacije definiranih ciljeva odnosno dinamika provedba utvrđenih mjera uskladiti s raspoloživim sredstvima državnog proračuna osiguranim na razdijeli 096 Ministarstvo zdravstva.</t>
  </si>
  <si>
    <t>Unaprjeđenje upravljanja bolnicama</t>
  </si>
  <si>
    <t>Unaprijeđenje modela plaćanja zdravstvenih usluga</t>
  </si>
  <si>
    <t xml:space="preserve">31.12.2022.
 31.12.2025.
</t>
  </si>
  <si>
    <t xml:space="preserve">OM: 2256  
</t>
  </si>
  <si>
    <t xml:space="preserve">
OM: 2376   
</t>
  </si>
  <si>
    <t xml:space="preserve">(A) u sklopu NPOO-a planira se financiranje sljedećih specijalizacija:
JAVNO ZDRAVSTVO (52),  IZNOS: 58.700.000,00 HRK
(i) 21 specijalizacija iz područja epidemilogije
(II)10 specijalizacija iz područja klinčke mikrobiologije
(III) 21 specijalizacija iz područja školske i adolescentne medicine
OBITELJSKA MEDICINA (215), IZNOS: 172.000.000,00 HRK
215 specijalizacija obiteljske medicine
OSTALE SPEC. u PZZ (200),  IZNOS: 280.000.000,00 HRK
200 ostalih  specijalizacija na razini  PZZ
TOTAL NPOO: Specijalizacije dr. medicine JZZ +PZZ = 467; Total Iznos: 510.026.740 HRK
(B) Unutar NPOO planirana je specijalizacija 375 prvostupnika sestrinstva u djelatnosti hitne medicine, IZNOS:100.000.000,00 HRK
TOTALA+B  NPOO: 610.026.740,00 HRK
(C )  Financijska sredstva za ostale specijalizacije i cjeloživotno učenje zdravstvenih radnika planiraju se u okviru Operativnog programa učinkoviti ljudski potencijali OPULJP 2021. - 2027.  i to za doktore medicine u PZZ u iznosu od 300.000.000,00 kn; magistri farmacije u iznosu 11.552.000,00 kn;  poslijediplomsko usavršavanje mag. farmacije u iznos u od 400.000,00 kn razdoblje 11/23-11/25;d) cjeloživotno usavršavanje zdravstvenih radnika (komore: medicinske sestre, primalje, ljekarnici, fizioterapeuti) u iznosu od 42.560.000,00 kn razdoblje 1/23-01/26 i e) osnaživanje zdravstvenih radnika za rad u dugotrajnoj skrbi i s ranjivim skupinama u  iznos 35.332.242,00 kn -razdoblje 01/23-01/27 u ukupnom iznosu od 119.844.242,00 kn.Trenutno nije poznat točan iznos EU sredstava koji će se ugovoriti te da će se dinamika realizacije definiranih ciljeva odnosno dinamika provedba utvrđenih mjera uskladiti s raspoloživim sredstvima državnog proračuna osiguranim na razdijeli 096 Ministarstvo zdravstva.
</t>
  </si>
  <si>
    <t xml:space="preserve">31.12.2022.  1) Operativni plan aktivnosti s vremenskim okvirom koje se trebaju provesti kako bi se ostvarili zacrtani ciljevi povezivanje zdravstva i socijalne skrbi na području dugotrajne skrbi
 31.12.2025. 2) Udio pacijenata koji primaju usluge dugotrajne skrbi za koje je definiran plan dugotrajne skrbi usuglašen između zdravstvene zaštite i socijalne skrbi (50%)
</t>
  </si>
  <si>
    <t xml:space="preserve"> Unaprjeđenje liječenja oboljelih od onkoloških bolesti </t>
  </si>
  <si>
    <t>31.12.2025. Uspostavljen 1) Nacionalni sustav procjena utjecaja na zdravlje (HIA), 2) Nacionalni sustav zdravstvenih procjena rizika (HRA) i  3) Okvir za provedbu nacionalnog humanog biomonitoringa za praćenje čimbenika iz okoliša</t>
  </si>
  <si>
    <t>Unaprjeđenje sustava objedinjene javne nabave</t>
  </si>
  <si>
    <t xml:space="preserve">Bolje zdrave životne navike i učinkovitija prevencija bolesti </t>
  </si>
  <si>
    <t xml:space="preserve">
  Unaprjeđenje sustava zdravstvene  zaštite</t>
  </si>
  <si>
    <t>Prosječna dužina bolničkog liječenja</t>
  </si>
  <si>
    <t xml:space="preserve">Učiniti zdravstveni sustav poželjnim mjestom za rad   </t>
  </si>
  <si>
    <t>Unaprjeđenje financijske održivosti zdravstvenog sustava</t>
  </si>
  <si>
    <t xml:space="preserve">Unaprjeđenje i razvoj zdravstvenog turizma
</t>
  </si>
  <si>
    <t>S obzirom na značaj i mogućnosti pružanja usluga u zdravstvenom turizmu kao cjelogodišnjem  proizvodu visoke dodane vrijednosti naše zemlje, poticat će se razvoj cjelokupne zdravstvene industrije s naglaskom na pružanje medicinskih usluga, pružanje lječilišnih usluga s prepoznatljivosti prirodnih ljekovitih činitelja, te uspostavi i unaprjeđenju programa medicinskog wellnessa.</t>
  </si>
  <si>
    <t>Odgovori na krizne situacije</t>
  </si>
  <si>
    <t>31.12.2025. 1) Prihvaćeni i započeti investicijski projekti ulaganja u izgradnju zdravstveno-turističkih sadržaja pružatelja zdravstvenog turizma na javnom pozivu za dodjelu bespovratnih sredstava iz Nacionalnog plana oporavka i otpornosti, 2) Uspostavljeni programi medicinskog wellnessa</t>
  </si>
  <si>
    <t>MZ/MINTS</t>
  </si>
  <si>
    <t xml:space="preserve">Financijska sredstva za ovu namjenu se planiraju u NPOO-a kao dio od ukupnog iznosa od 930.000.000,00 kn (Investicija C1.6. R1-I1 Regionalna diverzifikacija i specijalizacija hrvatskog turizma). Mogućnost financiranja i iz Operativnih programa EU 2021.-2027. </t>
  </si>
  <si>
    <t xml:space="preserve">Prevencija vodećih nezaraznih bolesti, uključujući karijes, ozljede i bolesti vezane uz mentalno zdravlje  </t>
  </si>
  <si>
    <t>Veća ulaganja i uspostava PZZ regija koje će obuhvaćati područja koja imaju slične potrebe i mogu koordinirano koristiti raspoložive resurse svih zdravstvenih i socijalnih ustanova (horizontala integracija) ojačati će ulogu PZZ-a u sustavu zdravstva.Povezivanje s bolnicama (vertikalna integracija) omogućit će bolju koordinaciju skrbi, a mjerenje ishoda kroničnih bolesti od strane ljekarnika osigurati povratnu informaciju o uspjehu liječenja</t>
  </si>
  <si>
    <t xml:space="preserve">Bolja koordinacija u pružanju usluga do sada praktički razdvojenih resursa zdravstva i socijalne skrbi omogućit će učinkovitiju i kvalitetniju skrb u kući uz rasterećenje stacionarnih zdravstvenih resursa i poboljšanje zdravstvenih ishoda. Usluge koje pružaju su komplementarne, a bolje planiranje i suradnja, te informatička povezanost dionika zdravstvene i socijalne skrbi rezultirat će sinergijskim učinkom na zdravlje korisnika te racionalizacijom troškova.    </t>
  </si>
  <si>
    <t xml:space="preserve">Intenziviranje postupaka zajedničke nabave povećat će transparentnost potrošnje i dovesti do daljnjih ušteda pri nabavi medicinskih i drugih potrepština, uz osiguranje njihove  kvalitete, uvest će se ujednačavanje artikala koji su obuhvaćeni nabavnim kategorijama lijekova i potrošnog i ugradbenog bolničkog materijala u zdravstvenim ustanovama kao i ujednačavanje njihovih cijena. Unaprjeđenje objedinjene javne nabave usmjereno je standardizaciju, postizanje bolje vrijednosti za novac i uspostavu efikasnije kontrole upravljanja javnom nabavom.  </t>
  </si>
  <si>
    <t xml:space="preserve">Centralizacija osnivačkih prava bolnice te primjena smjernica i  nadzora financijskog i kliničkog (primjerice provedba programa kvalitete) upravljanja bolnicama, uz odgovornost uprava za rezultate, ključan su korak u unaprjeđenju upravljanja bolnicama. </t>
  </si>
  <si>
    <t>Cijene zdravstvenih usluga moraju objektivno reflektirati troškove pružanja usluga kako bi se osigurala financijska održivost pružatelja usluga. U tu svrhu treba pokrenuti i kontinuirano provoditi precizno mjerenje troškova racionalno provedenog liječenja u skladu sa stručnim smjernicama.</t>
  </si>
  <si>
    <t>Modeli plaćanja usluga moraju uzeti u obzir i kvalitetu, učinkovitost i integraciju pruženih usluga te nagraditi postizanje dobrih zdravstvenih ishoda kako bi se optimizirala vrijednost postignuta u zdravlju za uloženi novac. Već provedene promjene, poput uvođenja dijagnostičko terapijskih skupina u financiranje akutne zdravstvene skrbi u bolnicama i financijskog poticanja produktivnosti u primarnoj zdravstvenoj zaštiti, treba dodatno unaprijediti u s skladu s najboljom praksom u europskim državama.</t>
  </si>
  <si>
    <t>Informatičko povezivanje pružatelja zdravstvenih usluga na svim razinama zdravstvene zaštite omogućit će bolju koordinaciju i integraciju skrbi te sekundarnu uporabu zdravstvenih podataka i informacija u hrvatskom zdravstvenom sustavu.Zdravstvo je segmentalno informatizirano i aplikacije se razvijaju po principu projektnog pristupa. On-line katalog aplikacija u e-zdravstvu / m-zdravstvu, s pripadajućim opisom i primjerima primjene te definiranim metapodatkovnim standardom, može doprinijeti usklađenost, interoperabilnosti i boljoj kontroli međuovisnosti projekata i njihovih proizvoda. Ova mjera uključuje i unaprjeđenje i uspostavu interoperabilnosti informacijskih sustava za potrebe brzog odgovora u kriznim stanjima kao što su epidemije i pandemije zaraznih bolesti i druge prirodne nepogode.</t>
  </si>
  <si>
    <t>Uvođenje metode kućne hemodijalize</t>
  </si>
  <si>
    <t xml:space="preserve">Unaprijeđenje kvalitete i optimalne dostupnosti  svih metoda nadomjesnog bubrežnog  liječenja te racionalizacija pripadajućih troškova liječenja, kroz  jačanje mreže nefroloških i palijativnih/patronažnih timova i programa edukacije za kućnu dijalizu, te osnaživanje timova primarne zdravstvene zaštite u prevenciji bubrežne bolesti i pružanju integrirane cjeloživotne skrbi za kronične bubrežne bolesnike (uključivo metodama kućne i asistirane dijalize) </t>
  </si>
  <si>
    <t>MZ, HZZO, HZJZ, MROSP</t>
  </si>
  <si>
    <t>Financijska sredstva će biti planirana unutar Operativnih  programa EU 2021. - 2027.Trenutno nije poznat točan iznos EU sredstava koji će se ugovoriti te da će se dinamika realizacije definiranih ciljeva odnosno dinamika provedba utvrđenih mjera uskladiti s raspoloživim sredstvima državnog proračuna osiguranim na razdijeli 096 Ministarstvo zdravstva.</t>
  </si>
  <si>
    <t>31.12.2025 1)Izrađen akcijski plan za   prevenciju i unaprjeđenje kvalitete lječenja bubrežne bolesti uključivo  algotiram odabira metode liječenja nadomjesnom bubrežnom terapijom;
2) Izrađeno i integrirano (e-zdravstvo, e-socijala) digitalno rješenje za  praćenje korisnika i ishoda različitih modaliteta nadomjesnog bubrežnog liječenja (Registar NBL); 
3)Provedena zdravstveno ekonomska analiza  te izrađen i implementiran ekonomsko održivi model plaćanja troškova  NBL baziran na ishodima dugoročnog liječenja i kvaliteti života;
4)Izrađen program kontinuirane edukacije za metode kućne dijalize (peritinejska asistirana dijaliza i kućna hemodijaliza) te provedena edukacija patronažnih i palijativnih timova, timova obiteljske medicine i njegovatelja u ustanovama socijalne skrbi;
5) Proveden pilot pojekt kućne (hemo)dijalize (nabavljeni aparati za kućnu dijalizu, uspostavljena mreža educiranih asistenata za metode kućne (hemo)dijalize te održivi model plaćanja ) kojim je obuhvaćeno najmanje 10 centara za socijalnu skrb, 5 otoka s najvećim brojem korisnika metoda NBL te 20 kućanstava (korisnika) iz ruralnog područja i područja od posebne državne skrbi.</t>
  </si>
  <si>
    <t>Standardizirana stopa smrtnosti od raka</t>
  </si>
  <si>
    <t>Standardizirana stopa smrtnosti od  kardiovaskularnih bolesti</t>
  </si>
  <si>
    <t> 69,7</t>
  </si>
  <si>
    <t>Standardizirana stopa smrtnosti od dijabetesa</t>
  </si>
  <si>
    <t>31.12.2025.  1. Donesen Nacionalni plan odgovora zdravstvenog sustava na pandemije, velike nesreće i katastrofe
  2. Nabavljena informacijsko - komunikacijska oprema (računala, printeri) i sustav radio-komunikacijkih veza (tetra stanice)                                                3. Provedeno 6 tečajeva medicinskog odgovora na velike nesreće i katastrofe za ukupno 360 sudionika
4.Izgrađene/adaptirane/prilagođene i opremljene izolacijske jednice u odabranim regionalnim centrima</t>
  </si>
  <si>
    <t>Uspostava digitalnih rješenja u Zdravstvenoj informacijskoj infrastrukturi RH za promicanje prevencije bolesti i zdravog stila života</t>
  </si>
  <si>
    <t>Udio osoba s prekomjernom tjelesnom masom i debljinom</t>
  </si>
  <si>
    <t>Udio djece s prekomjernom tjelesnom masom i debljinom</t>
  </si>
  <si>
    <t>Udio osoba koje su u zadnjih godinu dana izostale s posla zbog zdravstvenih tegoba</t>
  </si>
  <si>
    <t xml:space="preserve">Razvoj sustava za učinkovitiju hitnu medicinsku skrb i transport pacijenata ili zdravstvenih resursa, uključujući helikoptersku hitnu medicinsku službu </t>
  </si>
  <si>
    <t xml:space="preserve">Ulaganja u u prostor i opremu hitne medicinske službe, te  brži i učinkovitiji transport pacijenata ili zdravstvenih resursa povećat će dostupnost i kvalitetu zdravstvene zaštite stanovnicima na udaljenim, izoliranim i ruralnim područjima. 
Poboljšat će se zdravstveni ishodi prije svega kod kardiovaskularnih i cerebrovaskularnih stanja koja su vodeći uzroci smrtnosti u Republici Hrvatskoj što će imati pozitivan utjecaj i na smanjenje troškova zdravstvene zaštite.
</t>
  </si>
  <si>
    <t xml:space="preserve">Uspostava mreže radilišta i multidisciplinarnih timova koji će se koordinirano baviti ranim probirom, diferencijalnom dijagnostikom, liječenjem, edukacijom kao i uspostavom mreže centara za palijativnu skrb omogućit će kvalitetnije liječenje tih bolesnika.
Uspostava mreže radilišta i multidisciplinarnih timova koji će se koordinirano baviti ranim probirom, diferencijalnom dijagnostikom, liječenjem, edukacijom kao i uspostavom mreže centara za palijativnu skrb omogućit će kvalitetnije liječenje tih bolesnika.
</t>
  </si>
  <si>
    <t>Izrada strateškog okvira razvoja ljudskih resursa</t>
  </si>
  <si>
    <t>Strateški okvir razvoja ljudskih resursa mora definirati konkretne kratkoročne i dugoročne potrebe za zdravstvenim djelatnicima na svim razinama i regijama sustava u Republici Hrvatskoj te postaviti okvir transfera kompetencija među strukama. Cilj mu je osigurati održivost sustava s obzirom na demografske i epidemiološke promjene ali i napredak medicinske struke te postaviti okvire razvoja zdravstvenih struka</t>
  </si>
  <si>
    <t xml:space="preserve"> Poboljšanje materijalnih i radnih uvjeta zaposlenih u sustavu zdravstva</t>
  </si>
  <si>
    <t>Povećanje plaća u skladu s mogućnostima, programi profesionalnog razvoja, unaprjeđenje upravljačkih kapaciteta, objektivizacija napredovanja, nepristran sustav medijacije sporova i fleksibilni radni uvjeti za zainteresirane povećat će zadovoljstvo zdravstvenih radnika uvjetima rada. U provedbu ove mjere bit će važno uključiti strukovne organizacije i predstavnike zaposlenih.</t>
  </si>
  <si>
    <t xml:space="preserve">Uvođenje sustava vrednovanja rada i poticanje izvrsnosti u zdravstvu </t>
  </si>
  <si>
    <t xml:space="preserve"> Uvođenje sustava određivanja cijena zdravstvenih usluga koje odražavaju troškove učinkovito provedenog liječenja </t>
  </si>
  <si>
    <r>
      <t>Za odgovor javnozdravstvenog sustava na izazove u kriznim situacijama potrebno je dodatno usmjeriti na jačanje ljudskih kapaciteta, protokole, povezanost i koordinaciju unutar sustava zdravstva te između različitih sustava  kao i uspostavu odgovarajućih modernih tehnologija radi bržeg prikupljanja podataka i komunikacije i učinkovitijeg  odgovor na krizne situacije</t>
    </r>
    <r>
      <rPr>
        <sz val="12"/>
        <rFont val="Times New Roman"/>
        <family val="1"/>
        <charset val="238"/>
      </rPr>
      <t xml:space="preserve">.  </t>
    </r>
    <r>
      <rPr>
        <sz val="11"/>
        <rFont val="Calibri"/>
        <family val="2"/>
        <charset val="238"/>
        <scheme val="minor"/>
      </rPr>
      <t>Potrebno je ojačati otpornost zdravstvenog sustava, i to posebice u području zaraznih bolesti koje predstavljaju jedan od najvećih izazova u medicini zbog evolucijske sposobnosti prilagodbe infektivnih uzročnika novim uvjetima kao i pritisaka usmjerenih na njihovo otklanjanje. Pojava novih infektivnih bolesti, njihov potencijal eksplozivnog globalnog efekta, čemu svjedočimo u trenutnoj pandemiji virusa SARS-CoV-2 doveli su, između ostalog, i do potrebe za velikom prilagodbom zdravstvenog sustava, posebice u infrastrukturnom pogledu i u pogledu dostatnosti nužne opreme za liječenje. U tom smislu odabrane regionalne centre potrebno je ojačati prilagodbom i opremanjm ambulanti, izgradnjom/adaptacijom i opremanjem izolacijskih jedinica.</t>
    </r>
  </si>
  <si>
    <t>Ukupno Posebni cilj 5.</t>
  </si>
  <si>
    <t xml:space="preserve">Ukupno Posebni cilj 4. </t>
  </si>
  <si>
    <t>Ukupno Posebni cilj 3.</t>
  </si>
  <si>
    <t>Ukupno Posebni cilj 2.</t>
  </si>
  <si>
    <t>Ukupno Posebni cilj 1.</t>
  </si>
  <si>
    <t>UKUPNO POSEBNI CILJEVI 1-5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</si>
</sst>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kn&quot;"/>
    <numFmt numFmtId="165" formatCode="0.0"/>
    <numFmt numFmtId="166" formatCode="#,##0\ &quot;kn&quot;"/>
  </numFmts>
  <fonts count="25" x14ac:knownFonts="1">
    <font>
      <sz val="11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0"/>
      <name val="Arial"/>
      <family val="2"/>
      <charset val="238"/>
    </font>
    <font>
      <sz val="16"/>
      <name val="Arial"/>
      <family val="2"/>
      <charset val="238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2" borderId="0" applyNumberFormat="0" applyBorder="0" applyAlignment="0" applyProtection="0"/>
    <xf numFmtId="0" fontId="17" fillId="12" borderId="2" applyNumberFormat="0" applyProtection="0">
      <alignment horizontal="left" vertical="center" wrapText="1" indent="1"/>
    </xf>
  </cellStyleXfs>
  <cellXfs count="279">
    <xf numFmtId="0" fontId="0" fillId="0" borderId="0" xfId="0"/>
    <xf numFmtId="0" fontId="2" fillId="5" borderId="1" xfId="0" applyFont="1" applyFill="1" applyBorder="1" applyAlignment="1">
      <alignment horizontal="center" vertical="center" wrapText="1"/>
    </xf>
    <xf numFmtId="0" fontId="7" fillId="2" borderId="1" xfId="1" applyFont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horizontal="justify" vertical="top" wrapText="1"/>
    </xf>
    <xf numFmtId="0" fontId="5" fillId="8" borderId="1" xfId="0" applyFont="1" applyFill="1" applyBorder="1" applyAlignment="1">
      <alignment horizontal="left" vertical="top"/>
    </xf>
    <xf numFmtId="0" fontId="5" fillId="8" borderId="1" xfId="0" applyFont="1" applyFill="1" applyBorder="1" applyAlignment="1">
      <alignment horizontal="center" vertical="top"/>
    </xf>
    <xf numFmtId="0" fontId="5" fillId="7" borderId="1" xfId="0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top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justify" vertical="top" wrapText="1"/>
    </xf>
    <xf numFmtId="0" fontId="11" fillId="10" borderId="1" xfId="0" applyFont="1" applyFill="1" applyBorder="1" applyAlignment="1">
      <alignment horizontal="left" vertical="top" wrapText="1"/>
    </xf>
    <xf numFmtId="0" fontId="0" fillId="4" borderId="0" xfId="0" applyFill="1" applyBorder="1"/>
    <xf numFmtId="0" fontId="5" fillId="4" borderId="0" xfId="0" applyFont="1" applyFill="1" applyBorder="1" applyAlignment="1">
      <alignment horizontal="left" vertical="top"/>
    </xf>
    <xf numFmtId="0" fontId="5" fillId="11" borderId="1" xfId="0" applyFont="1" applyFill="1" applyBorder="1" applyAlignment="1">
      <alignment horizontal="left" vertical="top" wrapText="1"/>
    </xf>
    <xf numFmtId="0" fontId="5" fillId="11" borderId="1" xfId="0" applyNumberFormat="1" applyFont="1" applyFill="1" applyBorder="1" applyAlignment="1">
      <alignment horizontal="left" vertical="top"/>
    </xf>
    <xf numFmtId="0" fontId="5" fillId="11" borderId="1" xfId="0" applyFont="1" applyFill="1" applyBorder="1" applyAlignment="1">
      <alignment horizontal="left" vertical="top"/>
    </xf>
    <xf numFmtId="0" fontId="5" fillId="11" borderId="1" xfId="0" applyFont="1" applyFill="1" applyBorder="1" applyAlignment="1">
      <alignment horizontal="center" vertical="top"/>
    </xf>
    <xf numFmtId="9" fontId="12" fillId="7" borderId="1" xfId="0" applyNumberFormat="1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left" vertical="top" wrapText="1"/>
    </xf>
    <xf numFmtId="0" fontId="14" fillId="4" borderId="0" xfId="0" applyFont="1" applyFill="1" applyBorder="1"/>
    <xf numFmtId="0" fontId="14" fillId="4" borderId="0" xfId="0" applyFont="1" applyFill="1" applyBorder="1" applyAlignment="1">
      <alignment horizontal="left" vertical="top" wrapText="1"/>
    </xf>
    <xf numFmtId="2" fontId="0" fillId="0" borderId="0" xfId="0" applyNumberFormat="1"/>
    <xf numFmtId="4" fontId="0" fillId="0" borderId="0" xfId="0" applyNumberFormat="1"/>
    <xf numFmtId="4" fontId="14" fillId="4" borderId="0" xfId="0" applyNumberFormat="1" applyFont="1" applyFill="1" applyBorder="1" applyAlignment="1">
      <alignment horizontal="left" vertical="top"/>
    </xf>
    <xf numFmtId="164" fontId="0" fillId="4" borderId="0" xfId="0" applyNumberFormat="1" applyFill="1" applyBorder="1"/>
    <xf numFmtId="0" fontId="3" fillId="5" borderId="1" xfId="0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164" fontId="14" fillId="4" borderId="0" xfId="0" applyNumberFormat="1" applyFont="1" applyFill="1" applyBorder="1" applyAlignment="1">
      <alignment horizontal="left" vertical="top" wrapText="1"/>
    </xf>
    <xf numFmtId="0" fontId="14" fillId="4" borderId="0" xfId="0" applyFont="1" applyFill="1" applyBorder="1" applyAlignment="1">
      <alignment horizontal="left" vertical="top"/>
    </xf>
    <xf numFmtId="0" fontId="2" fillId="4" borderId="0" xfId="0" applyFont="1" applyFill="1" applyBorder="1" applyAlignment="1" applyProtection="1">
      <alignment vertical="center" wrapText="1"/>
      <protection locked="0"/>
    </xf>
    <xf numFmtId="4" fontId="0" fillId="4" borderId="0" xfId="0" applyNumberFormat="1" applyFill="1" applyBorder="1"/>
    <xf numFmtId="4" fontId="5" fillId="4" borderId="0" xfId="0" applyNumberFormat="1" applyFont="1" applyFill="1" applyBorder="1" applyAlignment="1">
      <alignment horizontal="left" vertical="top" wrapText="1"/>
    </xf>
    <xf numFmtId="4" fontId="5" fillId="4" borderId="0" xfId="0" applyNumberFormat="1" applyFont="1" applyFill="1" applyBorder="1" applyAlignment="1">
      <alignment horizontal="left" vertical="top"/>
    </xf>
    <xf numFmtId="164" fontId="0" fillId="0" borderId="0" xfId="0" applyNumberFormat="1"/>
    <xf numFmtId="0" fontId="5" fillId="4" borderId="0" xfId="0" applyFont="1" applyFill="1" applyBorder="1" applyAlignment="1">
      <alignment horizontal="left" vertical="top" wrapText="1"/>
    </xf>
    <xf numFmtId="164" fontId="5" fillId="4" borderId="0" xfId="0" applyNumberFormat="1" applyFont="1" applyFill="1" applyBorder="1" applyAlignment="1">
      <alignment horizontal="left" vertical="top"/>
    </xf>
    <xf numFmtId="164" fontId="5" fillId="4" borderId="0" xfId="0" applyNumberFormat="1" applyFont="1" applyFill="1" applyBorder="1" applyAlignment="1">
      <alignment horizontal="left" vertical="top" wrapText="1"/>
    </xf>
    <xf numFmtId="0" fontId="19" fillId="4" borderId="0" xfId="0" applyFont="1" applyFill="1" applyBorder="1" applyAlignment="1">
      <alignment horizontal="left" vertical="top"/>
    </xf>
    <xf numFmtId="164" fontId="0" fillId="4" borderId="0" xfId="0" applyNumberFormat="1" applyFont="1" applyFill="1" applyBorder="1" applyAlignment="1">
      <alignment horizontal="left" vertical="top" wrapText="1"/>
    </xf>
    <xf numFmtId="49" fontId="5" fillId="4" borderId="0" xfId="0" applyNumberFormat="1" applyFont="1" applyFill="1" applyBorder="1" applyAlignment="1">
      <alignment horizontal="left" vertical="top" wrapText="1"/>
    </xf>
    <xf numFmtId="0" fontId="17" fillId="4" borderId="0" xfId="2" quotePrefix="1" applyFill="1" applyBorder="1" applyAlignment="1">
      <alignment horizontal="center" vertical="top" wrapText="1"/>
    </xf>
    <xf numFmtId="164" fontId="17" fillId="4" borderId="0" xfId="2" quotePrefix="1" applyNumberForma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0" xfId="1" applyFont="1" applyFill="1" applyBorder="1" applyAlignment="1" applyProtection="1">
      <alignment horizontal="center" vertical="center" wrapText="1"/>
    </xf>
    <xf numFmtId="0" fontId="16" fillId="4" borderId="0" xfId="1" applyFont="1" applyFill="1" applyBorder="1" applyAlignment="1" applyProtection="1">
      <alignment horizontal="center" vertical="center" wrapText="1"/>
    </xf>
    <xf numFmtId="0" fontId="14" fillId="4" borderId="0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2" borderId="1" xfId="1" applyFont="1" applyBorder="1" applyAlignment="1" applyProtection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top" wrapText="1"/>
    </xf>
    <xf numFmtId="0" fontId="20" fillId="4" borderId="0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center" vertical="center"/>
    </xf>
    <xf numFmtId="164" fontId="19" fillId="4" borderId="0" xfId="0" applyNumberFormat="1" applyFont="1" applyFill="1" applyBorder="1" applyAlignment="1">
      <alignment horizontal="left" vertical="top" wrapText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4" fontId="12" fillId="0" borderId="0" xfId="0" applyNumberFormat="1" applyFont="1"/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4" fontId="0" fillId="4" borderId="0" xfId="0" applyNumberFormat="1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justify" vertical="top" wrapText="1"/>
    </xf>
    <xf numFmtId="0" fontId="5" fillId="4" borderId="0" xfId="0" applyFont="1" applyFill="1" applyBorder="1" applyAlignment="1">
      <alignment horizontal="center" vertical="top"/>
    </xf>
    <xf numFmtId="0" fontId="15" fillId="0" borderId="0" xfId="0" applyFont="1"/>
    <xf numFmtId="0" fontId="15" fillId="4" borderId="0" xfId="0" applyFont="1" applyFill="1" applyBorder="1"/>
    <xf numFmtId="4" fontId="15" fillId="0" borderId="0" xfId="0" applyNumberFormat="1" applyFont="1"/>
    <xf numFmtId="0" fontId="5" fillId="13" borderId="1" xfId="0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vertical="top"/>
    </xf>
    <xf numFmtId="0" fontId="5" fillId="13" borderId="1" xfId="0" applyFont="1" applyFill="1" applyBorder="1" applyAlignment="1">
      <alignment horizontal="center" vertical="top"/>
    </xf>
    <xf numFmtId="0" fontId="20" fillId="4" borderId="0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center" vertical="center" wrapText="1"/>
    </xf>
    <xf numFmtId="10" fontId="1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164" fontId="23" fillId="4" borderId="0" xfId="0" applyNumberFormat="1" applyFont="1" applyFill="1" applyBorder="1" applyAlignment="1">
      <alignment horizontal="left" vertical="top" wrapText="1"/>
    </xf>
    <xf numFmtId="0" fontId="24" fillId="4" borderId="0" xfId="0" applyFont="1" applyFill="1" applyBorder="1" applyAlignment="1">
      <alignment horizontal="left" vertical="top" wrapText="1"/>
    </xf>
    <xf numFmtId="4" fontId="22" fillId="4" borderId="0" xfId="0" applyNumberFormat="1" applyFont="1" applyFill="1" applyBorder="1"/>
    <xf numFmtId="0" fontId="22" fillId="4" borderId="0" xfId="0" applyFont="1" applyFill="1" applyBorder="1"/>
    <xf numFmtId="0" fontId="22" fillId="0" borderId="0" xfId="0" applyFont="1"/>
    <xf numFmtId="0" fontId="23" fillId="4" borderId="0" xfId="0" applyFont="1" applyFill="1" applyBorder="1" applyAlignment="1">
      <alignment horizontal="left" vertical="top" wrapText="1"/>
    </xf>
    <xf numFmtId="164" fontId="23" fillId="4" borderId="0" xfId="0" applyNumberFormat="1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4" fontId="22" fillId="4" borderId="0" xfId="0" applyNumberFormat="1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6" fontId="0" fillId="0" borderId="0" xfId="0" applyNumberFormat="1"/>
    <xf numFmtId="0" fontId="5" fillId="7" borderId="3" xfId="0" applyFont="1" applyFill="1" applyBorder="1" applyAlignment="1">
      <alignment horizontal="left" vertical="top" wrapText="1"/>
    </xf>
    <xf numFmtId="0" fontId="5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horizontal="center" vertical="top"/>
    </xf>
    <xf numFmtId="164" fontId="5" fillId="7" borderId="3" xfId="0" applyNumberFormat="1" applyFont="1" applyFill="1" applyBorder="1" applyAlignment="1">
      <alignment horizontal="left" vertical="top" wrapText="1"/>
    </xf>
    <xf numFmtId="0" fontId="5" fillId="13" borderId="5" xfId="0" applyFont="1" applyFill="1" applyBorder="1" applyAlignment="1">
      <alignment horizontal="left" vertical="top" wrapText="1"/>
    </xf>
    <xf numFmtId="0" fontId="5" fillId="13" borderId="5" xfId="0" applyFont="1" applyFill="1" applyBorder="1" applyAlignment="1">
      <alignment horizontal="left" vertical="top"/>
    </xf>
    <xf numFmtId="0" fontId="5" fillId="13" borderId="5" xfId="0" applyFont="1" applyFill="1" applyBorder="1" applyAlignment="1">
      <alignment horizontal="center" vertical="top"/>
    </xf>
    <xf numFmtId="166" fontId="22" fillId="7" borderId="9" xfId="0" applyNumberFormat="1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4" fontId="23" fillId="7" borderId="9" xfId="0" applyNumberFormat="1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justify" vertical="top" wrapText="1"/>
    </xf>
    <xf numFmtId="0" fontId="5" fillId="8" borderId="3" xfId="0" applyFont="1" applyFill="1" applyBorder="1" applyAlignment="1">
      <alignment horizontal="left" vertical="top"/>
    </xf>
    <xf numFmtId="0" fontId="5" fillId="8" borderId="3" xfId="0" applyFont="1" applyFill="1" applyBorder="1" applyAlignment="1">
      <alignment horizontal="center" vertical="top"/>
    </xf>
    <xf numFmtId="0" fontId="5" fillId="9" borderId="5" xfId="0" applyFont="1" applyFill="1" applyBorder="1" applyAlignment="1">
      <alignment horizontal="left" vertical="top" wrapText="1"/>
    </xf>
    <xf numFmtId="0" fontId="5" fillId="9" borderId="5" xfId="0" applyFont="1" applyFill="1" applyBorder="1" applyAlignment="1">
      <alignment horizontal="left" vertical="top"/>
    </xf>
    <xf numFmtId="0" fontId="5" fillId="9" borderId="5" xfId="0" applyFont="1" applyFill="1" applyBorder="1" applyAlignment="1">
      <alignment horizontal="center" vertical="top"/>
    </xf>
    <xf numFmtId="166" fontId="22" fillId="8" borderId="9" xfId="0" applyNumberFormat="1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23" fillId="8" borderId="9" xfId="0" applyFont="1" applyFill="1" applyBorder="1" applyAlignment="1">
      <alignment horizontal="left" vertical="top" wrapText="1"/>
    </xf>
    <xf numFmtId="0" fontId="23" fillId="8" borderId="9" xfId="0" applyFont="1" applyFill="1" applyBorder="1" applyAlignment="1">
      <alignment horizontal="justify" vertical="top" wrapText="1"/>
    </xf>
    <xf numFmtId="0" fontId="23" fillId="8" borderId="9" xfId="0" applyFont="1" applyFill="1" applyBorder="1" applyAlignment="1">
      <alignment horizontal="left" vertical="top"/>
    </xf>
    <xf numFmtId="0" fontId="23" fillId="8" borderId="9" xfId="0" applyFont="1" applyFill="1" applyBorder="1" applyAlignment="1">
      <alignment horizontal="center" vertical="top"/>
    </xf>
    <xf numFmtId="164" fontId="23" fillId="8" borderId="10" xfId="0" applyNumberFormat="1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justify" vertical="top" wrapText="1"/>
    </xf>
    <xf numFmtId="0" fontId="5" fillId="9" borderId="3" xfId="0" applyFont="1" applyFill="1" applyBorder="1" applyAlignment="1">
      <alignment horizontal="left" vertical="top"/>
    </xf>
    <xf numFmtId="0" fontId="5" fillId="9" borderId="3" xfId="0" applyFont="1" applyFill="1" applyBorder="1" applyAlignment="1">
      <alignment horizontal="center" vertical="top"/>
    </xf>
    <xf numFmtId="0" fontId="5" fillId="7" borderId="5" xfId="0" applyFont="1" applyFill="1" applyBorder="1" applyAlignment="1">
      <alignment horizontal="left" vertical="top" wrapText="1"/>
    </xf>
    <xf numFmtId="0" fontId="5" fillId="7" borderId="5" xfId="0" applyFont="1" applyFill="1" applyBorder="1" applyAlignment="1">
      <alignment horizontal="justify" vertical="center" wrapText="1"/>
    </xf>
    <xf numFmtId="0" fontId="5" fillId="7" borderId="5" xfId="0" applyFont="1" applyFill="1" applyBorder="1" applyAlignment="1">
      <alignment horizontal="left" vertical="top"/>
    </xf>
    <xf numFmtId="0" fontId="5" fillId="7" borderId="5" xfId="0" applyFont="1" applyFill="1" applyBorder="1" applyAlignment="1">
      <alignment horizontal="center" vertical="top"/>
    </xf>
    <xf numFmtId="166" fontId="22" fillId="9" borderId="9" xfId="0" applyNumberFormat="1" applyFont="1" applyFill="1" applyBorder="1" applyAlignment="1">
      <alignment horizontal="center" vertical="center"/>
    </xf>
    <xf numFmtId="0" fontId="22" fillId="9" borderId="9" xfId="0" applyFont="1" applyFill="1" applyBorder="1" applyAlignment="1">
      <alignment horizontal="center" vertical="center" wrapText="1"/>
    </xf>
    <xf numFmtId="0" fontId="23" fillId="9" borderId="9" xfId="0" applyFont="1" applyFill="1" applyBorder="1" applyAlignment="1">
      <alignment horizontal="left" vertical="top" wrapText="1"/>
    </xf>
    <xf numFmtId="0" fontId="23" fillId="9" borderId="9" xfId="0" applyFont="1" applyFill="1" applyBorder="1" applyAlignment="1">
      <alignment horizontal="justify" vertical="top" wrapText="1"/>
    </xf>
    <xf numFmtId="0" fontId="23" fillId="9" borderId="9" xfId="0" applyFont="1" applyFill="1" applyBorder="1" applyAlignment="1">
      <alignment horizontal="left" vertical="top"/>
    </xf>
    <xf numFmtId="0" fontId="23" fillId="9" borderId="9" xfId="0" applyFont="1" applyFill="1" applyBorder="1" applyAlignment="1">
      <alignment horizontal="center" vertical="top"/>
    </xf>
    <xf numFmtId="164" fontId="23" fillId="9" borderId="10" xfId="0" applyNumberFormat="1" applyFont="1" applyFill="1" applyBorder="1" applyAlignment="1">
      <alignment horizontal="left" vertical="top" wrapText="1"/>
    </xf>
    <xf numFmtId="0" fontId="5" fillId="13" borderId="3" xfId="0" applyFont="1" applyFill="1" applyBorder="1" applyAlignment="1">
      <alignment horizontal="left" vertical="top" wrapText="1"/>
    </xf>
    <xf numFmtId="0" fontId="5" fillId="13" borderId="3" xfId="0" applyFont="1" applyFill="1" applyBorder="1" applyAlignment="1">
      <alignment horizontal="left" vertical="top"/>
    </xf>
    <xf numFmtId="0" fontId="5" fillId="13" borderId="3" xfId="0" applyFont="1" applyFill="1" applyBorder="1" applyAlignment="1">
      <alignment horizontal="center" vertical="top"/>
    </xf>
    <xf numFmtId="0" fontId="5" fillId="11" borderId="5" xfId="0" applyFont="1" applyFill="1" applyBorder="1" applyAlignment="1">
      <alignment horizontal="left" vertical="top" wrapText="1"/>
    </xf>
    <xf numFmtId="0" fontId="5" fillId="11" borderId="5" xfId="0" applyNumberFormat="1" applyFont="1" applyFill="1" applyBorder="1" applyAlignment="1">
      <alignment horizontal="left" vertical="top"/>
    </xf>
    <xf numFmtId="0" fontId="5" fillId="11" borderId="5" xfId="0" applyFont="1" applyFill="1" applyBorder="1" applyAlignment="1">
      <alignment horizontal="left" vertical="top"/>
    </xf>
    <xf numFmtId="0" fontId="5" fillId="11" borderId="5" xfId="0" applyFont="1" applyFill="1" applyBorder="1" applyAlignment="1">
      <alignment horizontal="center" vertical="top"/>
    </xf>
    <xf numFmtId="166" fontId="22" fillId="13" borderId="9" xfId="0" applyNumberFormat="1" applyFont="1" applyFill="1" applyBorder="1" applyAlignment="1">
      <alignment horizontal="center" vertical="center"/>
    </xf>
    <xf numFmtId="0" fontId="22" fillId="13" borderId="9" xfId="0" applyFont="1" applyFill="1" applyBorder="1" applyAlignment="1">
      <alignment horizontal="center" vertical="center" wrapText="1"/>
    </xf>
    <xf numFmtId="0" fontId="23" fillId="13" borderId="9" xfId="0" applyFont="1" applyFill="1" applyBorder="1" applyAlignment="1">
      <alignment horizontal="left" vertical="top" wrapText="1"/>
    </xf>
    <xf numFmtId="0" fontId="23" fillId="13" borderId="9" xfId="0" applyFont="1" applyFill="1" applyBorder="1" applyAlignment="1">
      <alignment horizontal="justify" vertical="top" wrapText="1"/>
    </xf>
    <xf numFmtId="0" fontId="23" fillId="13" borderId="9" xfId="0" applyFont="1" applyFill="1" applyBorder="1" applyAlignment="1">
      <alignment horizontal="left" vertical="top"/>
    </xf>
    <xf numFmtId="0" fontId="23" fillId="13" borderId="9" xfId="0" applyFont="1" applyFill="1" applyBorder="1" applyAlignment="1">
      <alignment horizontal="center" vertical="top"/>
    </xf>
    <xf numFmtId="164" fontId="23" fillId="13" borderId="10" xfId="0" applyNumberFormat="1" applyFont="1" applyFill="1" applyBorder="1" applyAlignment="1">
      <alignment horizontal="left" vertical="top" wrapText="1"/>
    </xf>
    <xf numFmtId="0" fontId="5" fillId="11" borderId="3" xfId="0" applyFont="1" applyFill="1" applyBorder="1" applyAlignment="1">
      <alignment horizontal="left" vertical="top" wrapText="1"/>
    </xf>
    <xf numFmtId="0" fontId="5" fillId="11" borderId="3" xfId="0" applyNumberFormat="1" applyFont="1" applyFill="1" applyBorder="1" applyAlignment="1">
      <alignment horizontal="left" vertical="top"/>
    </xf>
    <xf numFmtId="0" fontId="5" fillId="11" borderId="3" xfId="0" applyFont="1" applyFill="1" applyBorder="1" applyAlignment="1">
      <alignment horizontal="left" vertical="top"/>
    </xf>
    <xf numFmtId="0" fontId="5" fillId="11" borderId="3" xfId="0" applyFont="1" applyFill="1" applyBorder="1" applyAlignment="1">
      <alignment horizontal="center" vertical="top"/>
    </xf>
    <xf numFmtId="166" fontId="22" fillId="11" borderId="9" xfId="0" applyNumberFormat="1" applyFont="1" applyFill="1" applyBorder="1" applyAlignment="1">
      <alignment horizontal="center" vertical="center"/>
    </xf>
    <xf numFmtId="0" fontId="22" fillId="11" borderId="9" xfId="0" applyFont="1" applyFill="1" applyBorder="1" applyAlignment="1">
      <alignment horizontal="center" vertical="center" wrapText="1"/>
    </xf>
    <xf numFmtId="0" fontId="23" fillId="11" borderId="9" xfId="0" applyFont="1" applyFill="1" applyBorder="1" applyAlignment="1">
      <alignment horizontal="left" vertical="top" wrapText="1"/>
    </xf>
    <xf numFmtId="0" fontId="23" fillId="11" borderId="9" xfId="0" applyFont="1" applyFill="1" applyBorder="1" applyAlignment="1">
      <alignment horizontal="justify" vertical="top" wrapText="1"/>
    </xf>
    <xf numFmtId="0" fontId="23" fillId="11" borderId="9" xfId="0" applyFont="1" applyFill="1" applyBorder="1" applyAlignment="1">
      <alignment horizontal="left" vertical="top"/>
    </xf>
    <xf numFmtId="0" fontId="23" fillId="11" borderId="9" xfId="0" applyFont="1" applyFill="1" applyBorder="1" applyAlignment="1">
      <alignment horizontal="center" vertical="top"/>
    </xf>
    <xf numFmtId="164" fontId="23" fillId="11" borderId="10" xfId="0" applyNumberFormat="1" applyFont="1" applyFill="1" applyBorder="1" applyAlignment="1">
      <alignment horizontal="left" vertical="top" wrapText="1"/>
    </xf>
    <xf numFmtId="166" fontId="22" fillId="3" borderId="9" xfId="0" applyNumberFormat="1" applyFont="1" applyFill="1" applyBorder="1" applyAlignment="1">
      <alignment horizontal="center" vertical="center"/>
    </xf>
    <xf numFmtId="166" fontId="5" fillId="8" borderId="1" xfId="0" applyNumberFormat="1" applyFont="1" applyFill="1" applyBorder="1" applyAlignment="1">
      <alignment horizontal="center" vertical="center" wrapText="1"/>
    </xf>
    <xf numFmtId="166" fontId="5" fillId="8" borderId="3" xfId="0" applyNumberFormat="1" applyFont="1" applyFill="1" applyBorder="1" applyAlignment="1">
      <alignment horizontal="center" vertical="center" wrapText="1"/>
    </xf>
    <xf numFmtId="166" fontId="23" fillId="8" borderId="9" xfId="0" applyNumberFormat="1" applyFont="1" applyFill="1" applyBorder="1" applyAlignment="1">
      <alignment horizontal="center" vertical="center" wrapText="1"/>
    </xf>
    <xf numFmtId="166" fontId="5" fillId="9" borderId="5" xfId="0" applyNumberFormat="1" applyFont="1" applyFill="1" applyBorder="1" applyAlignment="1">
      <alignment horizontal="center" vertical="center" wrapText="1"/>
    </xf>
    <xf numFmtId="166" fontId="5" fillId="9" borderId="1" xfId="0" applyNumberFormat="1" applyFont="1" applyFill="1" applyBorder="1" applyAlignment="1">
      <alignment horizontal="center" vertical="center"/>
    </xf>
    <xf numFmtId="166" fontId="5" fillId="9" borderId="3" xfId="0" applyNumberFormat="1" applyFont="1" applyFill="1" applyBorder="1" applyAlignment="1">
      <alignment horizontal="center" vertical="center" wrapText="1"/>
    </xf>
    <xf numFmtId="166" fontId="23" fillId="9" borderId="9" xfId="0" applyNumberFormat="1" applyFont="1" applyFill="1" applyBorder="1" applyAlignment="1">
      <alignment horizontal="center" vertical="center" wrapText="1"/>
    </xf>
    <xf numFmtId="166" fontId="5" fillId="7" borderId="5" xfId="0" applyNumberFormat="1" applyFont="1" applyFill="1" applyBorder="1" applyAlignment="1">
      <alignment horizontal="center" vertical="center" wrapText="1"/>
    </xf>
    <xf numFmtId="166" fontId="5" fillId="7" borderId="1" xfId="0" applyNumberFormat="1" applyFont="1" applyFill="1" applyBorder="1" applyAlignment="1">
      <alignment horizontal="center" vertical="center"/>
    </xf>
    <xf numFmtId="166" fontId="5" fillId="7" borderId="1" xfId="0" applyNumberFormat="1" applyFont="1" applyFill="1" applyBorder="1" applyAlignment="1">
      <alignment horizontal="center" vertical="center" wrapText="1"/>
    </xf>
    <xf numFmtId="166" fontId="5" fillId="7" borderId="3" xfId="0" applyNumberFormat="1" applyFont="1" applyFill="1" applyBorder="1" applyAlignment="1">
      <alignment horizontal="center" vertical="center"/>
    </xf>
    <xf numFmtId="166" fontId="5" fillId="13" borderId="5" xfId="0" applyNumberFormat="1" applyFont="1" applyFill="1" applyBorder="1" applyAlignment="1">
      <alignment horizontal="center" vertical="center"/>
    </xf>
    <xf numFmtId="166" fontId="5" fillId="13" borderId="1" xfId="0" applyNumberFormat="1" applyFont="1" applyFill="1" applyBorder="1" applyAlignment="1">
      <alignment horizontal="center" vertical="center"/>
    </xf>
    <xf numFmtId="166" fontId="5" fillId="13" borderId="3" xfId="0" applyNumberFormat="1" applyFont="1" applyFill="1" applyBorder="1" applyAlignment="1">
      <alignment horizontal="center" vertical="center" wrapText="1"/>
    </xf>
    <xf numFmtId="166" fontId="23" fillId="13" borderId="9" xfId="0" applyNumberFormat="1" applyFont="1" applyFill="1" applyBorder="1" applyAlignment="1">
      <alignment horizontal="center" vertical="center" wrapText="1"/>
    </xf>
    <xf numFmtId="166" fontId="5" fillId="11" borderId="5" xfId="0" applyNumberFormat="1" applyFont="1" applyFill="1" applyBorder="1" applyAlignment="1">
      <alignment horizontal="center" vertical="center"/>
    </xf>
    <xf numFmtId="166" fontId="5" fillId="11" borderId="1" xfId="0" applyNumberFormat="1" applyFont="1" applyFill="1" applyBorder="1" applyAlignment="1">
      <alignment horizontal="center" vertical="center"/>
    </xf>
    <xf numFmtId="166" fontId="5" fillId="11" borderId="3" xfId="0" applyNumberFormat="1" applyFont="1" applyFill="1" applyBorder="1" applyAlignment="1">
      <alignment horizontal="center" vertical="center"/>
    </xf>
    <xf numFmtId="166" fontId="23" fillId="11" borderId="9" xfId="0" applyNumberFormat="1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top" wrapText="1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0" fontId="4" fillId="8" borderId="4" xfId="0" applyFont="1" applyFill="1" applyBorder="1" applyAlignment="1" applyProtection="1">
      <alignment horizontal="center" vertical="center" wrapText="1"/>
      <protection locked="0"/>
    </xf>
    <xf numFmtId="10" fontId="11" fillId="8" borderId="3" xfId="0" applyNumberFormat="1" applyFont="1" applyFill="1" applyBorder="1" applyAlignment="1" applyProtection="1">
      <alignment horizontal="center" vertical="center" wrapText="1"/>
      <protection locked="0"/>
    </xf>
    <xf numFmtId="10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0" xfId="0" applyNumberFormat="1" applyFont="1" applyFill="1" applyBorder="1" applyAlignment="1">
      <alignment horizontal="center" vertical="center" wrapText="1"/>
    </xf>
    <xf numFmtId="0" fontId="18" fillId="4" borderId="0" xfId="2" quotePrefix="1" applyFont="1" applyFill="1" applyBorder="1" applyAlignment="1">
      <alignment horizontal="left" vertical="top" wrapText="1"/>
    </xf>
    <xf numFmtId="164" fontId="19" fillId="4" borderId="0" xfId="0" applyNumberFormat="1" applyFont="1" applyFill="1" applyBorder="1" applyAlignment="1">
      <alignment horizontal="left" vertical="top" wrapText="1"/>
    </xf>
    <xf numFmtId="0" fontId="20" fillId="4" borderId="0" xfId="0" applyFont="1" applyFill="1" applyBorder="1" applyAlignment="1">
      <alignment horizontal="left" vertical="top" wrapText="1"/>
    </xf>
    <xf numFmtId="0" fontId="5" fillId="13" borderId="5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9" fontId="0" fillId="11" borderId="5" xfId="0" applyNumberFormat="1" applyFill="1" applyBorder="1" applyAlignment="1">
      <alignment horizontal="center" vertical="center"/>
    </xf>
    <xf numFmtId="9" fontId="0" fillId="11" borderId="5" xfId="0" applyNumberFormat="1" applyFill="1" applyBorder="1" applyAlignment="1">
      <alignment horizontal="center" vertical="center" wrapText="1"/>
    </xf>
    <xf numFmtId="10" fontId="0" fillId="11" borderId="5" xfId="0" applyNumberFormat="1" applyFill="1" applyBorder="1" applyAlignment="1">
      <alignment horizontal="center" vertical="center" wrapText="1"/>
    </xf>
    <xf numFmtId="166" fontId="0" fillId="11" borderId="5" xfId="0" applyNumberFormat="1" applyFill="1" applyBorder="1" applyAlignment="1">
      <alignment horizontal="center" vertical="center"/>
    </xf>
    <xf numFmtId="166" fontId="0" fillId="11" borderId="1" xfId="0" applyNumberFormat="1" applyFill="1" applyBorder="1" applyAlignment="1">
      <alignment horizontal="center" vertical="center"/>
    </xf>
    <xf numFmtId="166" fontId="0" fillId="11" borderId="3" xfId="0" applyNumberFormat="1" applyFill="1" applyBorder="1" applyAlignment="1">
      <alignment horizontal="center" vertical="center"/>
    </xf>
    <xf numFmtId="0" fontId="2" fillId="4" borderId="0" xfId="1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166" fontId="0" fillId="9" borderId="5" xfId="0" applyNumberFormat="1" applyFont="1" applyFill="1" applyBorder="1" applyAlignment="1">
      <alignment horizontal="center" vertical="center"/>
    </xf>
    <xf numFmtId="166" fontId="0" fillId="9" borderId="1" xfId="0" applyNumberFormat="1" applyFont="1" applyFill="1" applyBorder="1" applyAlignment="1">
      <alignment horizontal="center" vertical="center"/>
    </xf>
    <xf numFmtId="166" fontId="0" fillId="9" borderId="3" xfId="0" applyNumberFormat="1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2" fillId="8" borderId="7" xfId="0" applyFont="1" applyFill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166" fontId="5" fillId="7" borderId="4" xfId="0" applyNumberFormat="1" applyFont="1" applyFill="1" applyBorder="1" applyAlignment="1">
      <alignment horizontal="center" vertical="center"/>
    </xf>
    <xf numFmtId="165" fontId="0" fillId="7" borderId="4" xfId="0" applyNumberForma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2" borderId="1" xfId="1" applyFont="1" applyBorder="1" applyAlignment="1" applyProtection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1" xfId="0" applyFont="1" applyFill="1" applyBorder="1" applyAlignment="1">
      <alignment horizontal="center" vertical="center" wrapText="1"/>
    </xf>
    <xf numFmtId="0" fontId="0" fillId="8" borderId="3" xfId="0" applyFont="1" applyFill="1" applyBorder="1" applyAlignment="1">
      <alignment horizontal="center" vertical="center" wrapText="1"/>
    </xf>
    <xf numFmtId="166" fontId="0" fillId="8" borderId="1" xfId="0" applyNumberFormat="1" applyFill="1" applyBorder="1" applyAlignment="1">
      <alignment horizontal="center" vertical="center"/>
    </xf>
    <xf numFmtId="166" fontId="0" fillId="8" borderId="3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9" borderId="5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3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10" fontId="0" fillId="7" borderId="3" xfId="0" applyNumberFormat="1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7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165" fontId="0" fillId="7" borderId="4" xfId="0" applyNumberForma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10" fontId="0" fillId="7" borderId="4" xfId="0" applyNumberFormat="1" applyFill="1" applyBorder="1" applyAlignment="1">
      <alignment horizontal="center" vertical="center"/>
    </xf>
    <xf numFmtId="10" fontId="0" fillId="7" borderId="5" xfId="0" applyNumberFormat="1" applyFill="1" applyBorder="1" applyAlignment="1">
      <alignment horizontal="center" vertical="center"/>
    </xf>
    <xf numFmtId="0" fontId="22" fillId="7" borderId="6" xfId="0" applyFont="1" applyFill="1" applyBorder="1" applyAlignment="1">
      <alignment horizontal="center" vertical="center"/>
    </xf>
    <xf numFmtId="0" fontId="22" fillId="7" borderId="7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3" fontId="23" fillId="13" borderId="6" xfId="0" applyNumberFormat="1" applyFont="1" applyFill="1" applyBorder="1" applyAlignment="1" applyProtection="1">
      <alignment horizontal="center" vertical="center" wrapText="1"/>
      <protection locked="0"/>
    </xf>
    <xf numFmtId="3" fontId="23" fillId="13" borderId="7" xfId="0" applyNumberFormat="1" applyFont="1" applyFill="1" applyBorder="1" applyAlignment="1" applyProtection="1">
      <alignment horizontal="center" vertical="center" wrapText="1"/>
      <protection locked="0"/>
    </xf>
    <xf numFmtId="3" fontId="23" fillId="13" borderId="8" xfId="0" applyNumberFormat="1" applyFont="1" applyFill="1" applyBorder="1" applyAlignment="1" applyProtection="1">
      <alignment horizontal="center" vertical="center" wrapText="1"/>
      <protection locked="0"/>
    </xf>
    <xf numFmtId="3" fontId="23" fillId="11" borderId="6" xfId="0" applyNumberFormat="1" applyFont="1" applyFill="1" applyBorder="1" applyAlignment="1" applyProtection="1">
      <alignment horizontal="center" vertical="center" wrapText="1"/>
      <protection locked="0"/>
    </xf>
    <xf numFmtId="3" fontId="23" fillId="11" borderId="7" xfId="0" applyNumberFormat="1" applyFont="1" applyFill="1" applyBorder="1" applyAlignment="1" applyProtection="1">
      <alignment horizontal="center" vertical="center" wrapText="1"/>
      <protection locked="0"/>
    </xf>
    <xf numFmtId="3" fontId="23" fillId="11" borderId="8" xfId="0" applyNumberFormat="1" applyFont="1" applyFill="1" applyBorder="1" applyAlignment="1" applyProtection="1">
      <alignment horizontal="center" vertical="center" wrapText="1"/>
      <protection locked="0"/>
    </xf>
    <xf numFmtId="3" fontId="23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23" fillId="3" borderId="7" xfId="0" applyNumberFormat="1" applyFont="1" applyFill="1" applyBorder="1" applyAlignment="1" applyProtection="1">
      <alignment horizontal="center" vertical="center" wrapText="1"/>
      <protection locked="0"/>
    </xf>
    <xf numFmtId="3" fontId="23" fillId="3" borderId="8" xfId="0" applyNumberFormat="1" applyFont="1" applyFill="1" applyBorder="1" applyAlignment="1" applyProtection="1">
      <alignment horizontal="center" vertical="center" wrapText="1"/>
      <protection locked="0"/>
    </xf>
    <xf numFmtId="166" fontId="22" fillId="3" borderId="11" xfId="0" applyNumberFormat="1" applyFont="1" applyFill="1" applyBorder="1" applyAlignment="1">
      <alignment horizontal="center" vertical="center"/>
    </xf>
    <xf numFmtId="166" fontId="22" fillId="3" borderId="7" xfId="0" applyNumberFormat="1" applyFont="1" applyFill="1" applyBorder="1" applyAlignment="1">
      <alignment horizontal="center" vertical="center"/>
    </xf>
    <xf numFmtId="166" fontId="22" fillId="3" borderId="8" xfId="0" applyNumberFormat="1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3" xfId="0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  <xf numFmtId="166" fontId="5" fillId="13" borderId="5" xfId="0" applyNumberFormat="1" applyFont="1" applyFill="1" applyBorder="1" applyAlignment="1">
      <alignment horizontal="center" vertical="center" wrapText="1"/>
    </xf>
    <xf numFmtId="166" fontId="5" fillId="13" borderId="1" xfId="0" applyNumberFormat="1" applyFont="1" applyFill="1" applyBorder="1" applyAlignment="1">
      <alignment horizontal="center" vertical="center" wrapText="1"/>
    </xf>
    <xf numFmtId="166" fontId="5" fillId="13" borderId="3" xfId="0" applyNumberFormat="1" applyFont="1" applyFill="1" applyBorder="1" applyAlignment="1">
      <alignment horizontal="center" vertical="center" wrapText="1"/>
    </xf>
  </cellXfs>
  <cellStyles count="3">
    <cellStyle name="Neutralno 2" xfId="1"/>
    <cellStyle name="Normal" xfId="0" builtinId="0"/>
    <cellStyle name="SAPBEXHLevel3" xfId="2"/>
  </cellStyles>
  <dxfs count="66"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9C0006"/>
      </font>
    </dxf>
    <dxf>
      <font>
        <color rgb="FF9C0006"/>
      </font>
    </dxf>
    <dxf>
      <fill>
        <patternFill>
          <bgColor rgb="FF99FFC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99FFC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99FFCC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7030A0"/>
      </font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7030A0"/>
      </font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7030A0"/>
      </font>
      <fill>
        <patternFill>
          <bgColor theme="6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99FFCC"/>
        </patternFill>
      </fill>
    </dxf>
  </dxfs>
  <tableStyles count="0" defaultTableStyle="TableStyleMedium2" defaultPivotStyle="PivotStyleLight16"/>
  <colors>
    <mruColors>
      <color rgb="FFFF9966"/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53"/>
  <sheetViews>
    <sheetView tabSelected="1" zoomScale="75" zoomScaleNormal="75" zoomScaleSheetLayoutView="25" workbookViewId="0">
      <selection activeCell="T65" sqref="T65"/>
    </sheetView>
  </sheetViews>
  <sheetFormatPr defaultRowHeight="15" x14ac:dyDescent="0.25"/>
  <cols>
    <col min="1" max="1" width="17.42578125" customWidth="1"/>
    <col min="2" max="2" width="21.5703125" customWidth="1"/>
    <col min="3" max="3" width="16" customWidth="1"/>
    <col min="4" max="5" width="21.28515625" customWidth="1"/>
    <col min="6" max="6" width="21.42578125" customWidth="1"/>
    <col min="7" max="7" width="18.7109375" customWidth="1"/>
    <col min="8" max="8" width="17.42578125" customWidth="1"/>
    <col min="9" max="9" width="14" customWidth="1"/>
    <col min="10" max="10" width="22.42578125" customWidth="1"/>
    <col min="11" max="11" width="19.42578125" customWidth="1"/>
    <col min="12" max="12" width="39.85546875" customWidth="1"/>
    <col min="13" max="13" width="61.42578125" customWidth="1"/>
    <col min="14" max="14" width="40" customWidth="1"/>
    <col min="15" max="15" width="65.7109375" customWidth="1"/>
    <col min="16" max="16" width="20.85546875" customWidth="1"/>
    <col min="17" max="17" width="11.140625" customWidth="1"/>
    <col min="18" max="18" width="7.42578125" customWidth="1"/>
    <col min="19" max="19" width="21" customWidth="1"/>
    <col min="20" max="20" width="94.28515625" customWidth="1"/>
    <col min="21" max="21" width="37.140625" style="16" customWidth="1"/>
    <col min="22" max="23" width="27" style="16" customWidth="1"/>
    <col min="24" max="24" width="31.140625" style="16" customWidth="1"/>
    <col min="25" max="25" width="20.28515625" style="16" customWidth="1"/>
    <col min="26" max="26" width="24.42578125" style="16" customWidth="1"/>
    <col min="27" max="27" width="16.7109375" style="16" customWidth="1"/>
    <col min="28" max="28" width="23.28515625" style="16" customWidth="1"/>
    <col min="29" max="29" width="18.5703125" style="16" customWidth="1"/>
    <col min="30" max="30" width="18.7109375" style="16" customWidth="1"/>
    <col min="31" max="32" width="22.85546875" style="16" customWidth="1"/>
    <col min="33" max="36" width="29.85546875" style="16" customWidth="1"/>
    <col min="37" max="37" width="39.42578125" style="16" customWidth="1"/>
    <col min="38" max="38" width="37.5703125" style="16" customWidth="1"/>
    <col min="39" max="39" width="14.5703125" style="16" customWidth="1"/>
    <col min="40" max="40" width="20.7109375" style="16" customWidth="1"/>
    <col min="41" max="41" width="20.140625" style="16" bestFit="1" customWidth="1"/>
    <col min="42" max="42" width="15.5703125" style="16" bestFit="1" customWidth="1"/>
    <col min="43" max="43" width="14.5703125" bestFit="1" customWidth="1"/>
    <col min="44" max="44" width="20.140625" customWidth="1"/>
    <col min="45" max="45" width="17.5703125" bestFit="1" customWidth="1"/>
    <col min="46" max="46" width="15.42578125" bestFit="1" customWidth="1"/>
  </cols>
  <sheetData>
    <row r="1" spans="1:59" ht="66.75" customHeight="1" x14ac:dyDescent="0.25">
      <c r="A1" s="211" t="s">
        <v>0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24"/>
    </row>
    <row r="2" spans="1:59" ht="78.75" customHeight="1" x14ac:dyDescent="0.25">
      <c r="A2" s="212" t="s">
        <v>1</v>
      </c>
      <c r="B2" s="212"/>
      <c r="C2" s="213" t="s">
        <v>108</v>
      </c>
      <c r="D2" s="214"/>
      <c r="E2" s="214"/>
      <c r="F2" s="214"/>
      <c r="G2" s="214"/>
      <c r="H2" s="214"/>
      <c r="I2" s="214"/>
      <c r="J2" s="214"/>
      <c r="K2" s="215" t="s">
        <v>2</v>
      </c>
      <c r="L2" s="215"/>
      <c r="M2" s="216" t="s">
        <v>30</v>
      </c>
      <c r="N2" s="216"/>
      <c r="O2" s="216"/>
      <c r="P2" s="55"/>
      <c r="Q2" s="55"/>
      <c r="R2" s="55"/>
      <c r="S2" s="54" t="s">
        <v>3</v>
      </c>
      <c r="T2" s="64" t="s">
        <v>141</v>
      </c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</row>
    <row r="3" spans="1:59" ht="57" customHeight="1" x14ac:dyDescent="0.25">
      <c r="A3" s="212" t="s">
        <v>4</v>
      </c>
      <c r="B3" s="212"/>
      <c r="C3" s="214" t="s">
        <v>5</v>
      </c>
      <c r="D3" s="214"/>
      <c r="E3" s="214"/>
      <c r="F3" s="214"/>
      <c r="G3" s="214"/>
      <c r="H3" s="214"/>
      <c r="I3" s="214"/>
      <c r="J3" s="214"/>
      <c r="K3" s="215" t="s">
        <v>6</v>
      </c>
      <c r="L3" s="215"/>
      <c r="M3" s="55" t="s">
        <v>7</v>
      </c>
      <c r="N3" s="55"/>
      <c r="O3" s="55"/>
      <c r="P3" s="55"/>
      <c r="Q3" s="55"/>
      <c r="R3" s="55"/>
      <c r="S3" s="55"/>
      <c r="T3" s="55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N3" s="53"/>
    </row>
    <row r="4" spans="1:59" ht="53.25" customHeight="1" x14ac:dyDescent="0.25">
      <c r="A4" s="219" t="s">
        <v>8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20" t="s">
        <v>9</v>
      </c>
      <c r="M4" s="220"/>
      <c r="N4" s="220"/>
      <c r="O4" s="220"/>
      <c r="P4" s="220"/>
      <c r="Q4" s="220"/>
      <c r="R4" s="220"/>
      <c r="S4" s="220"/>
      <c r="T4" s="220"/>
      <c r="U4" s="51"/>
      <c r="V4" s="203"/>
      <c r="W4" s="203"/>
      <c r="X4" s="203"/>
      <c r="Y4" s="203"/>
      <c r="Z4" s="203"/>
      <c r="AA4" s="203"/>
      <c r="AB4" s="51"/>
      <c r="AC4" s="51"/>
      <c r="AD4" s="203"/>
      <c r="AE4" s="203"/>
      <c r="AF4" s="51"/>
      <c r="AG4" s="51"/>
      <c r="AH4" s="51"/>
      <c r="AI4" s="51"/>
      <c r="AJ4" s="51"/>
      <c r="AK4" s="51"/>
      <c r="AL4" s="51"/>
      <c r="AN4" s="36"/>
    </row>
    <row r="5" spans="1:59" ht="173.25" customHeight="1" x14ac:dyDescent="0.25">
      <c r="A5" s="1" t="s">
        <v>10</v>
      </c>
      <c r="B5" s="30" t="s">
        <v>11</v>
      </c>
      <c r="C5" s="30" t="s">
        <v>12</v>
      </c>
      <c r="D5" s="30" t="s">
        <v>13</v>
      </c>
      <c r="E5" s="30" t="s">
        <v>14</v>
      </c>
      <c r="F5" s="30" t="s">
        <v>15</v>
      </c>
      <c r="G5" s="30" t="s">
        <v>16</v>
      </c>
      <c r="H5" s="30" t="s">
        <v>17</v>
      </c>
      <c r="I5" s="30" t="s">
        <v>18</v>
      </c>
      <c r="J5" s="31" t="s">
        <v>19</v>
      </c>
      <c r="K5" s="30" t="s">
        <v>20</v>
      </c>
      <c r="L5" s="2" t="s">
        <v>21</v>
      </c>
      <c r="M5" s="2" t="s">
        <v>22</v>
      </c>
      <c r="N5" s="2" t="s">
        <v>23</v>
      </c>
      <c r="O5" s="2" t="s">
        <v>24</v>
      </c>
      <c r="P5" s="2" t="s">
        <v>25</v>
      </c>
      <c r="Q5" s="2" t="s">
        <v>26</v>
      </c>
      <c r="R5" s="2" t="s">
        <v>27</v>
      </c>
      <c r="S5" s="56" t="s">
        <v>134</v>
      </c>
      <c r="T5" s="56" t="s">
        <v>143</v>
      </c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N5" s="36"/>
    </row>
    <row r="6" spans="1:59" ht="150" x14ac:dyDescent="0.25">
      <c r="A6" s="221">
        <v>1</v>
      </c>
      <c r="B6" s="223" t="s">
        <v>164</v>
      </c>
      <c r="C6" s="62" t="s">
        <v>194</v>
      </c>
      <c r="D6" s="76">
        <v>0.64300000000000002</v>
      </c>
      <c r="E6" s="76">
        <v>0.64300000000000002</v>
      </c>
      <c r="F6" s="76">
        <v>0.64300000000000002</v>
      </c>
      <c r="G6" s="76">
        <v>0.64300000000000002</v>
      </c>
      <c r="H6" s="76">
        <v>0.64300000000000002</v>
      </c>
      <c r="I6" s="76">
        <v>0.64300000000000002</v>
      </c>
      <c r="J6" s="225">
        <v>621604304</v>
      </c>
      <c r="K6" s="227" t="s">
        <v>139</v>
      </c>
      <c r="L6" s="5" t="s">
        <v>31</v>
      </c>
      <c r="M6" s="5" t="s">
        <v>35</v>
      </c>
      <c r="N6" s="5" t="s">
        <v>36</v>
      </c>
      <c r="O6" s="5" t="s">
        <v>37</v>
      </c>
      <c r="P6" s="7" t="s">
        <v>38</v>
      </c>
      <c r="Q6" s="8" t="s">
        <v>28</v>
      </c>
      <c r="R6" s="8" t="s">
        <v>27</v>
      </c>
      <c r="S6" s="160">
        <v>73933864</v>
      </c>
      <c r="T6" s="5" t="s">
        <v>152</v>
      </c>
      <c r="U6" s="40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8"/>
      <c r="AL6" s="48"/>
      <c r="AM6" s="25"/>
      <c r="AN6" s="36"/>
      <c r="AO6" s="36"/>
      <c r="AR6" s="27"/>
      <c r="AS6" s="27"/>
    </row>
    <row r="7" spans="1:59" ht="109.5" customHeight="1" x14ac:dyDescent="0.25">
      <c r="A7" s="221"/>
      <c r="B7" s="223"/>
      <c r="C7" s="180" t="s">
        <v>195</v>
      </c>
      <c r="D7" s="182">
        <v>0.35</v>
      </c>
      <c r="E7" s="182">
        <v>0.35</v>
      </c>
      <c r="F7" s="182">
        <v>0.35</v>
      </c>
      <c r="G7" s="182">
        <v>0.35</v>
      </c>
      <c r="H7" s="182">
        <v>0.35</v>
      </c>
      <c r="I7" s="182">
        <v>0.35</v>
      </c>
      <c r="J7" s="225"/>
      <c r="K7" s="228"/>
      <c r="L7" s="5" t="s">
        <v>175</v>
      </c>
      <c r="M7" s="5" t="s">
        <v>39</v>
      </c>
      <c r="N7" s="5" t="s">
        <v>36</v>
      </c>
      <c r="O7" s="5" t="s">
        <v>40</v>
      </c>
      <c r="P7" s="7" t="s">
        <v>38</v>
      </c>
      <c r="Q7" s="8" t="s">
        <v>28</v>
      </c>
      <c r="R7" s="8" t="s">
        <v>27</v>
      </c>
      <c r="S7" s="160">
        <v>243890288</v>
      </c>
      <c r="T7" s="5" t="s">
        <v>151</v>
      </c>
      <c r="U7" s="40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179"/>
      <c r="AL7" s="179"/>
      <c r="AM7" s="25"/>
      <c r="AN7" s="36"/>
      <c r="AR7" s="39"/>
      <c r="AS7" s="39"/>
    </row>
    <row r="8" spans="1:59" ht="114" customHeight="1" x14ac:dyDescent="0.25">
      <c r="A8" s="221"/>
      <c r="B8" s="223"/>
      <c r="C8" s="181"/>
      <c r="D8" s="183"/>
      <c r="E8" s="183"/>
      <c r="F8" s="183"/>
      <c r="G8" s="183"/>
      <c r="H8" s="183"/>
      <c r="I8" s="183"/>
      <c r="J8" s="225"/>
      <c r="K8" s="228"/>
      <c r="L8" s="5" t="s">
        <v>32</v>
      </c>
      <c r="M8" s="5" t="s">
        <v>41</v>
      </c>
      <c r="N8" s="5" t="s">
        <v>42</v>
      </c>
      <c r="O8" s="5" t="s">
        <v>43</v>
      </c>
      <c r="P8" s="7" t="s">
        <v>38</v>
      </c>
      <c r="Q8" s="8" t="s">
        <v>28</v>
      </c>
      <c r="R8" s="8" t="s">
        <v>27</v>
      </c>
      <c r="S8" s="160">
        <v>53199082.666666701</v>
      </c>
      <c r="T8" s="5" t="s">
        <v>145</v>
      </c>
      <c r="U8" s="40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179"/>
      <c r="AL8" s="179"/>
      <c r="AM8" s="25"/>
      <c r="AN8" s="36"/>
      <c r="AO8" s="36"/>
      <c r="AP8" s="36"/>
      <c r="AQ8" s="27"/>
      <c r="AR8" s="27"/>
      <c r="AS8" s="27"/>
      <c r="AT8" s="27"/>
      <c r="AU8" s="27"/>
      <c r="AV8" s="27"/>
      <c r="AW8" s="27"/>
    </row>
    <row r="9" spans="1:59" ht="122.25" customHeight="1" x14ac:dyDescent="0.25">
      <c r="A9" s="221"/>
      <c r="B9" s="223"/>
      <c r="C9" s="181"/>
      <c r="D9" s="183"/>
      <c r="E9" s="183"/>
      <c r="F9" s="183"/>
      <c r="G9" s="183"/>
      <c r="H9" s="183"/>
      <c r="I9" s="183"/>
      <c r="J9" s="225"/>
      <c r="K9" s="228"/>
      <c r="L9" s="5" t="s">
        <v>33</v>
      </c>
      <c r="M9" s="5" t="s">
        <v>44</v>
      </c>
      <c r="N9" s="5" t="s">
        <v>36</v>
      </c>
      <c r="O9" s="5" t="s">
        <v>110</v>
      </c>
      <c r="P9" s="7" t="s">
        <v>45</v>
      </c>
      <c r="Q9" s="8" t="s">
        <v>28</v>
      </c>
      <c r="R9" s="8" t="s">
        <v>46</v>
      </c>
      <c r="S9" s="160">
        <f>25934220+800000</f>
        <v>26734220</v>
      </c>
      <c r="T9" s="5" t="s">
        <v>146</v>
      </c>
      <c r="U9" s="40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8"/>
      <c r="AL9" s="48"/>
      <c r="AM9" s="25"/>
      <c r="AN9" s="36"/>
      <c r="AP9" s="29"/>
      <c r="AQ9" s="39"/>
    </row>
    <row r="10" spans="1:59" ht="101.25" customHeight="1" x14ac:dyDescent="0.25">
      <c r="A10" s="221"/>
      <c r="B10" s="223"/>
      <c r="C10" s="181"/>
      <c r="D10" s="183"/>
      <c r="E10" s="183"/>
      <c r="F10" s="183"/>
      <c r="G10" s="183"/>
      <c r="H10" s="183"/>
      <c r="I10" s="183"/>
      <c r="J10" s="225"/>
      <c r="K10" s="228"/>
      <c r="L10" s="5" t="s">
        <v>34</v>
      </c>
      <c r="M10" s="6" t="s">
        <v>47</v>
      </c>
      <c r="N10" s="5" t="s">
        <v>42</v>
      </c>
      <c r="O10" s="5" t="s">
        <v>162</v>
      </c>
      <c r="P10" s="7" t="s">
        <v>38</v>
      </c>
      <c r="Q10" s="8" t="s">
        <v>28</v>
      </c>
      <c r="R10" s="8" t="s">
        <v>46</v>
      </c>
      <c r="S10" s="160">
        <v>46495365</v>
      </c>
      <c r="T10" s="5" t="s">
        <v>127</v>
      </c>
      <c r="U10" s="40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8"/>
      <c r="AL10" s="48"/>
      <c r="AM10" s="25"/>
      <c r="AN10" s="36"/>
    </row>
    <row r="11" spans="1:59" ht="125.25" customHeight="1" thickBot="1" x14ac:dyDescent="0.3">
      <c r="A11" s="222"/>
      <c r="B11" s="224"/>
      <c r="C11" s="181"/>
      <c r="D11" s="183"/>
      <c r="E11" s="183"/>
      <c r="F11" s="183"/>
      <c r="G11" s="183"/>
      <c r="H11" s="183"/>
      <c r="I11" s="183"/>
      <c r="J11" s="226"/>
      <c r="K11" s="229"/>
      <c r="L11" s="105" t="s">
        <v>193</v>
      </c>
      <c r="M11" s="106" t="s">
        <v>126</v>
      </c>
      <c r="N11" s="105" t="s">
        <v>36</v>
      </c>
      <c r="O11" s="105" t="s">
        <v>48</v>
      </c>
      <c r="P11" s="107" t="s">
        <v>45</v>
      </c>
      <c r="Q11" s="108" t="s">
        <v>28</v>
      </c>
      <c r="R11" s="108" t="s">
        <v>46</v>
      </c>
      <c r="S11" s="161">
        <v>40000000</v>
      </c>
      <c r="T11" s="105" t="s">
        <v>147</v>
      </c>
      <c r="U11" s="40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8"/>
      <c r="AL11" s="48"/>
      <c r="AM11" s="25"/>
      <c r="AN11" s="36"/>
    </row>
    <row r="12" spans="1:59" s="83" customFormat="1" ht="33.75" customHeight="1" thickBot="1" x14ac:dyDescent="0.3">
      <c r="A12" s="208" t="s">
        <v>211</v>
      </c>
      <c r="B12" s="209"/>
      <c r="C12" s="209"/>
      <c r="D12" s="209"/>
      <c r="E12" s="209"/>
      <c r="F12" s="209"/>
      <c r="G12" s="209"/>
      <c r="H12" s="209"/>
      <c r="I12" s="210"/>
      <c r="J12" s="112">
        <f>J6</f>
        <v>621604304</v>
      </c>
      <c r="K12" s="113"/>
      <c r="L12" s="114"/>
      <c r="M12" s="115"/>
      <c r="N12" s="114"/>
      <c r="O12" s="114"/>
      <c r="P12" s="116"/>
      <c r="Q12" s="117"/>
      <c r="R12" s="117"/>
      <c r="S12" s="162">
        <f>SUM(S6:S11)</f>
        <v>484252819.66666669</v>
      </c>
      <c r="T12" s="118"/>
      <c r="U12" s="84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84"/>
      <c r="AL12" s="84"/>
      <c r="AM12" s="80"/>
      <c r="AN12" s="81"/>
      <c r="AO12" s="82"/>
      <c r="AP12" s="82"/>
    </row>
    <row r="13" spans="1:59" ht="159" customHeight="1" x14ac:dyDescent="0.25">
      <c r="A13" s="233">
        <v>2</v>
      </c>
      <c r="B13" s="230" t="s">
        <v>165</v>
      </c>
      <c r="C13" s="236" t="s">
        <v>166</v>
      </c>
      <c r="D13" s="239">
        <v>8.5</v>
      </c>
      <c r="E13" s="239">
        <v>7.7</v>
      </c>
      <c r="F13" s="204">
        <v>8.34</v>
      </c>
      <c r="G13" s="204">
        <v>8.18</v>
      </c>
      <c r="H13" s="204">
        <v>8.02</v>
      </c>
      <c r="I13" s="204">
        <v>7.86</v>
      </c>
      <c r="J13" s="205">
        <v>5549160440</v>
      </c>
      <c r="K13" s="230" t="s">
        <v>138</v>
      </c>
      <c r="L13" s="109" t="s">
        <v>49</v>
      </c>
      <c r="M13" s="109" t="s">
        <v>176</v>
      </c>
      <c r="N13" s="110" t="s">
        <v>42</v>
      </c>
      <c r="O13" s="109" t="s">
        <v>50</v>
      </c>
      <c r="P13" s="110" t="s">
        <v>51</v>
      </c>
      <c r="Q13" s="111" t="s">
        <v>52</v>
      </c>
      <c r="R13" s="111" t="s">
        <v>27</v>
      </c>
      <c r="S13" s="163">
        <v>258524703.15000001</v>
      </c>
      <c r="T13" s="109" t="s">
        <v>148</v>
      </c>
      <c r="U13" s="40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58"/>
      <c r="AN13" s="58"/>
      <c r="AO13" s="32"/>
      <c r="AP13" s="37"/>
      <c r="AQ13" s="16"/>
      <c r="AR13" s="16"/>
    </row>
    <row r="14" spans="1:59" ht="116.25" customHeight="1" x14ac:dyDescent="0.25">
      <c r="A14" s="234"/>
      <c r="B14" s="231"/>
      <c r="C14" s="237"/>
      <c r="D14" s="240"/>
      <c r="E14" s="240"/>
      <c r="F14" s="204"/>
      <c r="G14" s="204"/>
      <c r="H14" s="204"/>
      <c r="I14" s="204"/>
      <c r="J14" s="206"/>
      <c r="K14" s="231"/>
      <c r="L14" s="11" t="s">
        <v>53</v>
      </c>
      <c r="M14" s="11" t="s">
        <v>177</v>
      </c>
      <c r="N14" s="11" t="s">
        <v>156</v>
      </c>
      <c r="O14" s="11" t="s">
        <v>160</v>
      </c>
      <c r="P14" s="12" t="s">
        <v>54</v>
      </c>
      <c r="Q14" s="13" t="s">
        <v>29</v>
      </c>
      <c r="R14" s="13" t="s">
        <v>27</v>
      </c>
      <c r="S14" s="164">
        <v>35205882.75</v>
      </c>
      <c r="T14" s="11" t="s">
        <v>149</v>
      </c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61"/>
      <c r="AN14" s="61"/>
      <c r="AO14" s="32"/>
      <c r="AP14" s="37"/>
      <c r="AQ14" s="29"/>
      <c r="AR14" s="29"/>
      <c r="AT14" s="27"/>
    </row>
    <row r="15" spans="1:59" ht="89.25" customHeight="1" x14ac:dyDescent="0.25">
      <c r="A15" s="234"/>
      <c r="B15" s="231"/>
      <c r="C15" s="237"/>
      <c r="D15" s="240"/>
      <c r="E15" s="240"/>
      <c r="F15" s="204"/>
      <c r="G15" s="204"/>
      <c r="H15" s="204"/>
      <c r="I15" s="204"/>
      <c r="J15" s="206"/>
      <c r="K15" s="231"/>
      <c r="L15" s="14" t="s">
        <v>113</v>
      </c>
      <c r="M15" s="11" t="s">
        <v>114</v>
      </c>
      <c r="N15" s="12" t="s">
        <v>57</v>
      </c>
      <c r="O15" s="11" t="s">
        <v>60</v>
      </c>
      <c r="P15" s="12" t="s">
        <v>45</v>
      </c>
      <c r="Q15" s="13" t="s">
        <v>29</v>
      </c>
      <c r="R15" s="13" t="s">
        <v>27</v>
      </c>
      <c r="S15" s="164">
        <v>1153416960</v>
      </c>
      <c r="T15" s="11" t="s">
        <v>142</v>
      </c>
      <c r="U15" s="42"/>
      <c r="V15" s="66"/>
      <c r="W15" s="66"/>
      <c r="X15" s="17"/>
      <c r="Y15" s="40"/>
      <c r="Z15" s="17"/>
      <c r="AA15" s="67"/>
      <c r="AB15" s="67"/>
      <c r="AC15" s="41"/>
      <c r="AD15" s="42"/>
      <c r="AE15" s="42"/>
      <c r="AF15" s="42"/>
      <c r="AG15" s="42"/>
      <c r="AH15" s="42"/>
      <c r="AI15" s="42"/>
      <c r="AJ15" s="42"/>
      <c r="AK15" s="42"/>
      <c r="AL15" s="42"/>
      <c r="AM15" s="186"/>
      <c r="AN15" s="186"/>
      <c r="AO15" s="32"/>
      <c r="AP15" s="37"/>
      <c r="AQ15" s="16"/>
      <c r="AR15" s="16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6"/>
      <c r="BF15" s="26"/>
      <c r="BG15" s="26"/>
    </row>
    <row r="16" spans="1:59" ht="90" customHeight="1" x14ac:dyDescent="0.25">
      <c r="A16" s="234"/>
      <c r="B16" s="231"/>
      <c r="C16" s="237"/>
      <c r="D16" s="240"/>
      <c r="E16" s="240"/>
      <c r="F16" s="204"/>
      <c r="G16" s="204"/>
      <c r="H16" s="204"/>
      <c r="I16" s="204"/>
      <c r="J16" s="206"/>
      <c r="K16" s="231"/>
      <c r="L16" s="11" t="s">
        <v>121</v>
      </c>
      <c r="M16" s="14" t="s">
        <v>122</v>
      </c>
      <c r="N16" s="12" t="s">
        <v>42</v>
      </c>
      <c r="O16" s="11" t="s">
        <v>123</v>
      </c>
      <c r="P16" s="12" t="s">
        <v>45</v>
      </c>
      <c r="Q16" s="13" t="s">
        <v>28</v>
      </c>
      <c r="R16" s="13" t="s">
        <v>27</v>
      </c>
      <c r="S16" s="164">
        <v>750000000</v>
      </c>
      <c r="T16" s="11" t="s">
        <v>149</v>
      </c>
      <c r="AD16" s="42"/>
      <c r="AE16" s="42"/>
      <c r="AF16" s="42"/>
      <c r="AG16" s="42"/>
      <c r="AH16" s="42"/>
      <c r="AI16" s="42"/>
      <c r="AJ16" s="42"/>
      <c r="AK16" s="42"/>
      <c r="AL16" s="42"/>
      <c r="AM16" s="58"/>
      <c r="AN16" s="58"/>
      <c r="AO16" s="33"/>
      <c r="AP16" s="37"/>
      <c r="AQ16" s="29"/>
      <c r="AR16" s="16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6"/>
      <c r="BF16" s="26"/>
      <c r="BG16" s="26"/>
    </row>
    <row r="17" spans="1:59" ht="128.25" customHeight="1" x14ac:dyDescent="0.25">
      <c r="A17" s="234"/>
      <c r="B17" s="231"/>
      <c r="C17" s="237"/>
      <c r="D17" s="240"/>
      <c r="E17" s="240"/>
      <c r="F17" s="204"/>
      <c r="G17" s="204"/>
      <c r="H17" s="204"/>
      <c r="I17" s="204"/>
      <c r="J17" s="206"/>
      <c r="K17" s="231"/>
      <c r="L17" s="14" t="s">
        <v>55</v>
      </c>
      <c r="M17" s="14" t="s">
        <v>56</v>
      </c>
      <c r="N17" s="12" t="s">
        <v>57</v>
      </c>
      <c r="O17" s="11" t="s">
        <v>58</v>
      </c>
      <c r="P17" s="12" t="s">
        <v>59</v>
      </c>
      <c r="Q17" s="13" t="s">
        <v>29</v>
      </c>
      <c r="R17" s="13" t="s">
        <v>27</v>
      </c>
      <c r="S17" s="164">
        <f>1019529410.1-93882351.6</f>
        <v>925647058.5</v>
      </c>
      <c r="T17" s="23" t="s">
        <v>153</v>
      </c>
      <c r="U17" s="40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33"/>
      <c r="AH17" s="42"/>
      <c r="AI17" s="33"/>
      <c r="AJ17" s="33"/>
      <c r="AK17" s="42"/>
      <c r="AL17" s="42"/>
      <c r="AM17" s="58"/>
      <c r="AN17" s="58"/>
      <c r="AO17" s="33"/>
      <c r="AP17" s="37"/>
      <c r="AQ17" s="16"/>
      <c r="AR17" s="16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6"/>
      <c r="BF17" s="26"/>
      <c r="BG17" s="26"/>
    </row>
    <row r="18" spans="1:59" ht="83.25" customHeight="1" x14ac:dyDescent="0.25">
      <c r="A18" s="234"/>
      <c r="B18" s="231"/>
      <c r="C18" s="237"/>
      <c r="D18" s="240"/>
      <c r="E18" s="240"/>
      <c r="F18" s="204"/>
      <c r="G18" s="204"/>
      <c r="H18" s="204"/>
      <c r="I18" s="204"/>
      <c r="J18" s="206"/>
      <c r="K18" s="231"/>
      <c r="L18" s="11" t="s">
        <v>61</v>
      </c>
      <c r="M18" s="11" t="s">
        <v>62</v>
      </c>
      <c r="N18" s="12" t="s">
        <v>63</v>
      </c>
      <c r="O18" s="11" t="s">
        <v>64</v>
      </c>
      <c r="P18" s="12" t="s">
        <v>45</v>
      </c>
      <c r="Q18" s="13" t="s">
        <v>52</v>
      </c>
      <c r="R18" s="13" t="s">
        <v>27</v>
      </c>
      <c r="S18" s="164">
        <v>0</v>
      </c>
      <c r="T18" s="11" t="s">
        <v>136</v>
      </c>
      <c r="U18" s="17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2"/>
      <c r="AG18" s="42"/>
      <c r="AH18" s="42"/>
      <c r="AI18" s="42"/>
      <c r="AJ18" s="42"/>
      <c r="AK18" s="42"/>
      <c r="AL18" s="42"/>
      <c r="AM18" s="43"/>
      <c r="AN18" s="43"/>
      <c r="AO18" s="34"/>
      <c r="AP18" s="37"/>
      <c r="AQ18" s="16"/>
      <c r="AR18" s="16"/>
      <c r="AT18" s="27"/>
      <c r="AV18" s="27"/>
      <c r="AW18" s="27"/>
      <c r="AX18" s="27"/>
      <c r="AY18" s="27"/>
      <c r="AZ18" s="27"/>
      <c r="BA18" s="27"/>
      <c r="BB18" s="27"/>
      <c r="BC18" s="27"/>
      <c r="BD18" s="27"/>
      <c r="BE18" s="26"/>
      <c r="BF18" s="26"/>
      <c r="BG18" s="26"/>
    </row>
    <row r="19" spans="1:59" ht="281.45" customHeight="1" x14ac:dyDescent="0.25">
      <c r="A19" s="234"/>
      <c r="B19" s="231"/>
      <c r="C19" s="237"/>
      <c r="D19" s="240"/>
      <c r="E19" s="240"/>
      <c r="F19" s="204"/>
      <c r="G19" s="204"/>
      <c r="H19" s="204"/>
      <c r="I19" s="204"/>
      <c r="J19" s="206"/>
      <c r="K19" s="231"/>
      <c r="L19" s="11" t="s">
        <v>183</v>
      </c>
      <c r="M19" s="11" t="s">
        <v>184</v>
      </c>
      <c r="N19" s="11" t="s">
        <v>42</v>
      </c>
      <c r="O19" s="11" t="s">
        <v>187</v>
      </c>
      <c r="P19" s="11" t="s">
        <v>185</v>
      </c>
      <c r="Q19" s="13" t="s">
        <v>52</v>
      </c>
      <c r="R19" s="13" t="s">
        <v>27</v>
      </c>
      <c r="S19" s="164">
        <v>40000000</v>
      </c>
      <c r="T19" s="23" t="s">
        <v>186</v>
      </c>
      <c r="U19" s="40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2"/>
      <c r="AG19" s="42"/>
      <c r="AH19" s="42"/>
      <c r="AI19" s="42"/>
      <c r="AJ19" s="42"/>
      <c r="AK19" s="42"/>
      <c r="AL19" s="42"/>
      <c r="AM19" s="43"/>
      <c r="AN19" s="43"/>
      <c r="AO19" s="34"/>
      <c r="AP19" s="37"/>
      <c r="AQ19" s="16"/>
      <c r="AR19" s="16"/>
      <c r="AT19" s="27"/>
      <c r="AV19" s="27"/>
      <c r="AW19" s="27"/>
      <c r="AX19" s="27"/>
      <c r="AY19" s="27"/>
      <c r="AZ19" s="27"/>
      <c r="BA19" s="27"/>
      <c r="BB19" s="27"/>
      <c r="BC19" s="27"/>
      <c r="BD19" s="27"/>
      <c r="BE19" s="26"/>
      <c r="BF19" s="26"/>
      <c r="BG19" s="26"/>
    </row>
    <row r="20" spans="1:59" ht="165" customHeight="1" x14ac:dyDescent="0.25">
      <c r="A20" s="234"/>
      <c r="B20" s="231"/>
      <c r="C20" s="237"/>
      <c r="D20" s="240"/>
      <c r="E20" s="240"/>
      <c r="F20" s="204"/>
      <c r="G20" s="204"/>
      <c r="H20" s="204"/>
      <c r="I20" s="204"/>
      <c r="J20" s="206"/>
      <c r="K20" s="231"/>
      <c r="L20" s="11" t="s">
        <v>65</v>
      </c>
      <c r="M20" s="15" t="s">
        <v>118</v>
      </c>
      <c r="N20" s="12" t="s">
        <v>42</v>
      </c>
      <c r="O20" s="11" t="s">
        <v>117</v>
      </c>
      <c r="P20" s="12" t="s">
        <v>45</v>
      </c>
      <c r="Q20" s="13" t="s">
        <v>52</v>
      </c>
      <c r="R20" s="13" t="s">
        <v>27</v>
      </c>
      <c r="S20" s="164">
        <f>8518650+400000</f>
        <v>8918650</v>
      </c>
      <c r="T20" s="11" t="s">
        <v>149</v>
      </c>
      <c r="U20" s="65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2"/>
      <c r="AG20" s="42"/>
      <c r="AH20" s="42"/>
      <c r="AI20" s="42"/>
      <c r="AJ20" s="42"/>
      <c r="AK20" s="42"/>
      <c r="AL20" s="42"/>
      <c r="AM20" s="59"/>
      <c r="AN20" s="59"/>
      <c r="AO20" s="34"/>
      <c r="AP20" s="37"/>
      <c r="AQ20" s="16"/>
      <c r="AR20" s="16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</row>
    <row r="21" spans="1:59" ht="96" customHeight="1" x14ac:dyDescent="0.25">
      <c r="A21" s="234"/>
      <c r="B21" s="231"/>
      <c r="C21" s="237"/>
      <c r="D21" s="240"/>
      <c r="E21" s="240"/>
      <c r="F21" s="204"/>
      <c r="G21" s="204"/>
      <c r="H21" s="204"/>
      <c r="I21" s="204"/>
      <c r="J21" s="206"/>
      <c r="K21" s="231"/>
      <c r="L21" s="11" t="s">
        <v>169</v>
      </c>
      <c r="M21" s="15" t="s">
        <v>170</v>
      </c>
      <c r="N21" s="12" t="s">
        <v>36</v>
      </c>
      <c r="O21" s="11" t="s">
        <v>172</v>
      </c>
      <c r="P21" s="12" t="s">
        <v>173</v>
      </c>
      <c r="Q21" s="13"/>
      <c r="R21" s="13"/>
      <c r="S21" s="164">
        <v>1424250867.6454301</v>
      </c>
      <c r="T21" s="11" t="s">
        <v>174</v>
      </c>
      <c r="U21" s="65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2"/>
      <c r="AG21" s="42"/>
      <c r="AH21" s="42"/>
      <c r="AI21" s="42"/>
      <c r="AJ21" s="42"/>
      <c r="AK21" s="42"/>
      <c r="AL21" s="42"/>
      <c r="AM21" s="74"/>
      <c r="AN21" s="74"/>
      <c r="AO21" s="34"/>
      <c r="AP21" s="37"/>
      <c r="AQ21" s="16"/>
      <c r="AR21" s="16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</row>
    <row r="22" spans="1:59" ht="62.25" customHeight="1" x14ac:dyDescent="0.25">
      <c r="A22" s="234"/>
      <c r="B22" s="231"/>
      <c r="C22" s="237"/>
      <c r="D22" s="240"/>
      <c r="E22" s="240"/>
      <c r="F22" s="204"/>
      <c r="G22" s="204"/>
      <c r="H22" s="204"/>
      <c r="I22" s="204"/>
      <c r="J22" s="206"/>
      <c r="K22" s="231"/>
      <c r="L22" s="11" t="s">
        <v>66</v>
      </c>
      <c r="M22" s="11" t="s">
        <v>67</v>
      </c>
      <c r="N22" s="12" t="s">
        <v>42</v>
      </c>
      <c r="O22" s="11" t="s">
        <v>125</v>
      </c>
      <c r="P22" s="12" t="s">
        <v>45</v>
      </c>
      <c r="Q22" s="13" t="s">
        <v>29</v>
      </c>
      <c r="R22" s="13" t="s">
        <v>27</v>
      </c>
      <c r="S22" s="164">
        <f>150*800*7.5*1.25*2</f>
        <v>2250000</v>
      </c>
      <c r="T22" s="11" t="s">
        <v>149</v>
      </c>
      <c r="U22" s="17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2"/>
      <c r="AG22" s="42"/>
      <c r="AH22" s="42"/>
      <c r="AI22" s="42"/>
      <c r="AJ22" s="42"/>
      <c r="AK22" s="42"/>
      <c r="AL22" s="42"/>
      <c r="AM22" s="43"/>
      <c r="AN22" s="43"/>
      <c r="AO22" s="34"/>
      <c r="AP22" s="37"/>
      <c r="AQ22" s="16"/>
      <c r="AR22" s="16"/>
      <c r="AT22" s="27"/>
      <c r="AV22" s="27"/>
    </row>
    <row r="23" spans="1:59" ht="131.25" customHeight="1" x14ac:dyDescent="0.25">
      <c r="A23" s="234"/>
      <c r="B23" s="231"/>
      <c r="C23" s="237"/>
      <c r="D23" s="240"/>
      <c r="E23" s="240"/>
      <c r="F23" s="204"/>
      <c r="G23" s="204"/>
      <c r="H23" s="204"/>
      <c r="I23" s="204"/>
      <c r="J23" s="206"/>
      <c r="K23" s="231"/>
      <c r="L23" s="11" t="s">
        <v>197</v>
      </c>
      <c r="M23" s="15" t="s">
        <v>198</v>
      </c>
      <c r="N23" s="12" t="s">
        <v>57</v>
      </c>
      <c r="O23" s="11" t="s">
        <v>68</v>
      </c>
      <c r="P23" s="12" t="s">
        <v>45</v>
      </c>
      <c r="Q23" s="13" t="s">
        <v>52</v>
      </c>
      <c r="R23" s="13" t="s">
        <v>27</v>
      </c>
      <c r="S23" s="164">
        <v>265281246.396</v>
      </c>
      <c r="T23" s="11" t="s">
        <v>149</v>
      </c>
      <c r="U23" s="40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37"/>
      <c r="AJ23" s="42"/>
      <c r="AK23" s="42"/>
      <c r="AL23" s="42"/>
      <c r="AM23" s="186"/>
      <c r="AN23" s="187"/>
      <c r="AO23" s="28"/>
      <c r="AP23" s="37"/>
      <c r="AQ23" s="16"/>
      <c r="AR23" s="16"/>
      <c r="AT23" s="27"/>
    </row>
    <row r="24" spans="1:59" ht="195.6" customHeight="1" thickBot="1" x14ac:dyDescent="0.3">
      <c r="A24" s="235"/>
      <c r="B24" s="232"/>
      <c r="C24" s="238"/>
      <c r="D24" s="241"/>
      <c r="E24" s="241"/>
      <c r="F24" s="204"/>
      <c r="G24" s="204"/>
      <c r="H24" s="204"/>
      <c r="I24" s="204"/>
      <c r="J24" s="207"/>
      <c r="K24" s="232"/>
      <c r="L24" s="119" t="s">
        <v>69</v>
      </c>
      <c r="M24" s="120" t="s">
        <v>182</v>
      </c>
      <c r="N24" s="119" t="s">
        <v>42</v>
      </c>
      <c r="O24" s="119" t="s">
        <v>70</v>
      </c>
      <c r="P24" s="121" t="s">
        <v>45</v>
      </c>
      <c r="Q24" s="122" t="s">
        <v>28</v>
      </c>
      <c r="R24" s="122" t="s">
        <v>27</v>
      </c>
      <c r="S24" s="165">
        <v>70000000</v>
      </c>
      <c r="T24" s="119" t="s">
        <v>149</v>
      </c>
      <c r="U24" s="40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58"/>
      <c r="AN24" s="58"/>
      <c r="AO24" s="17"/>
      <c r="AP24" s="38"/>
      <c r="AQ24" s="16"/>
      <c r="AR24" s="16"/>
      <c r="AT24" s="27"/>
    </row>
    <row r="25" spans="1:59" s="83" customFormat="1" ht="33.75" customHeight="1" thickBot="1" x14ac:dyDescent="0.3">
      <c r="A25" s="245" t="s">
        <v>210</v>
      </c>
      <c r="B25" s="246"/>
      <c r="C25" s="246"/>
      <c r="D25" s="246"/>
      <c r="E25" s="246"/>
      <c r="F25" s="246"/>
      <c r="G25" s="246"/>
      <c r="H25" s="246"/>
      <c r="I25" s="247"/>
      <c r="J25" s="127">
        <f>J13</f>
        <v>5549160440</v>
      </c>
      <c r="K25" s="128"/>
      <c r="L25" s="129"/>
      <c r="M25" s="130"/>
      <c r="N25" s="129"/>
      <c r="O25" s="129"/>
      <c r="P25" s="131"/>
      <c r="Q25" s="132"/>
      <c r="R25" s="132"/>
      <c r="S25" s="166">
        <f>SUM(S13:S24)</f>
        <v>4933495368.4414301</v>
      </c>
      <c r="T25" s="133"/>
      <c r="U25" s="84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80"/>
      <c r="AP25" s="81"/>
      <c r="AQ25" s="82"/>
      <c r="AR25" s="82"/>
    </row>
    <row r="26" spans="1:59" ht="60.75" customHeight="1" x14ac:dyDescent="0.25">
      <c r="A26" s="248">
        <v>3</v>
      </c>
      <c r="B26" s="249" t="s">
        <v>129</v>
      </c>
      <c r="C26" s="78" t="s">
        <v>188</v>
      </c>
      <c r="D26" s="77">
        <v>323.39999999999998</v>
      </c>
      <c r="E26" s="77">
        <v>275</v>
      </c>
      <c r="F26" s="77">
        <v>314</v>
      </c>
      <c r="G26" s="77">
        <v>305</v>
      </c>
      <c r="H26" s="77">
        <v>297</v>
      </c>
      <c r="I26" s="77">
        <v>290</v>
      </c>
      <c r="J26" s="217">
        <v>329074851.60000002</v>
      </c>
      <c r="K26" s="218" t="s">
        <v>137</v>
      </c>
      <c r="L26" s="123" t="s">
        <v>140</v>
      </c>
      <c r="M26" s="124" t="s">
        <v>71</v>
      </c>
      <c r="N26" s="125" t="s">
        <v>42</v>
      </c>
      <c r="O26" s="123" t="s">
        <v>72</v>
      </c>
      <c r="P26" s="125" t="s">
        <v>45</v>
      </c>
      <c r="Q26" s="126" t="s">
        <v>73</v>
      </c>
      <c r="R26" s="126" t="s">
        <v>46</v>
      </c>
      <c r="S26" s="167">
        <v>22950000</v>
      </c>
      <c r="T26" s="123" t="s">
        <v>149</v>
      </c>
      <c r="U26" s="40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25"/>
      <c r="AP26" s="36"/>
      <c r="AQ26" s="16"/>
      <c r="AR26" s="16"/>
    </row>
    <row r="27" spans="1:59" ht="66.75" customHeight="1" x14ac:dyDescent="0.25">
      <c r="A27" s="248"/>
      <c r="B27" s="249"/>
      <c r="C27" s="75" t="s">
        <v>189</v>
      </c>
      <c r="D27" s="60">
        <v>609</v>
      </c>
      <c r="E27" s="60">
        <v>550</v>
      </c>
      <c r="F27" s="60">
        <v>600</v>
      </c>
      <c r="G27" s="60">
        <v>590</v>
      </c>
      <c r="H27" s="60">
        <v>580</v>
      </c>
      <c r="I27" s="60">
        <v>575</v>
      </c>
      <c r="J27" s="217"/>
      <c r="K27" s="218"/>
      <c r="L27" s="3" t="s">
        <v>144</v>
      </c>
      <c r="M27" s="4" t="s">
        <v>74</v>
      </c>
      <c r="N27" s="9" t="s">
        <v>42</v>
      </c>
      <c r="O27" s="3" t="s">
        <v>75</v>
      </c>
      <c r="P27" s="9" t="s">
        <v>45</v>
      </c>
      <c r="Q27" s="10" t="s">
        <v>73</v>
      </c>
      <c r="R27" s="10" t="s">
        <v>27</v>
      </c>
      <c r="S27" s="168">
        <v>10000000</v>
      </c>
      <c r="T27" s="3" t="s">
        <v>149</v>
      </c>
      <c r="U27" s="40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25"/>
      <c r="AP27" s="36"/>
      <c r="AQ27" s="16"/>
      <c r="AR27" s="16"/>
    </row>
    <row r="28" spans="1:59" ht="70.5" customHeight="1" x14ac:dyDescent="0.25">
      <c r="A28" s="248"/>
      <c r="B28" s="249"/>
      <c r="C28" s="75" t="s">
        <v>191</v>
      </c>
      <c r="D28" s="60" t="s">
        <v>190</v>
      </c>
      <c r="E28" s="60">
        <v>63</v>
      </c>
      <c r="F28" s="60">
        <v>69</v>
      </c>
      <c r="G28" s="60">
        <v>68.5</v>
      </c>
      <c r="H28" s="60">
        <v>68</v>
      </c>
      <c r="I28" s="60">
        <v>67</v>
      </c>
      <c r="J28" s="217"/>
      <c r="K28" s="218"/>
      <c r="L28" s="3" t="s">
        <v>161</v>
      </c>
      <c r="M28" s="4" t="s">
        <v>76</v>
      </c>
      <c r="N28" s="9" t="s">
        <v>42</v>
      </c>
      <c r="O28" s="4" t="s">
        <v>115</v>
      </c>
      <c r="P28" s="9" t="s">
        <v>45</v>
      </c>
      <c r="Q28" s="10" t="s">
        <v>73</v>
      </c>
      <c r="R28" s="10" t="s">
        <v>27</v>
      </c>
      <c r="S28" s="168">
        <v>0</v>
      </c>
      <c r="T28" s="3" t="s">
        <v>150</v>
      </c>
      <c r="U28" s="40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25"/>
      <c r="AP28" s="36"/>
      <c r="AQ28" s="16"/>
      <c r="AR28" s="16"/>
    </row>
    <row r="29" spans="1:59" ht="76.900000000000006" customHeight="1" x14ac:dyDescent="0.25">
      <c r="A29" s="248"/>
      <c r="B29" s="249"/>
      <c r="C29" s="250" t="s">
        <v>196</v>
      </c>
      <c r="D29" s="242">
        <v>0.78200000000000003</v>
      </c>
      <c r="E29" s="242">
        <v>0.76</v>
      </c>
      <c r="F29" s="242">
        <v>0.77500000000000002</v>
      </c>
      <c r="G29" s="242">
        <v>0.77</v>
      </c>
      <c r="H29" s="242">
        <v>0.77</v>
      </c>
      <c r="I29" s="242">
        <v>0.77</v>
      </c>
      <c r="J29" s="217"/>
      <c r="K29" s="218"/>
      <c r="L29" s="3" t="s">
        <v>77</v>
      </c>
      <c r="M29" s="4" t="s">
        <v>199</v>
      </c>
      <c r="N29" s="3" t="s">
        <v>135</v>
      </c>
      <c r="O29" s="3" t="s">
        <v>78</v>
      </c>
      <c r="P29" s="9" t="s">
        <v>45</v>
      </c>
      <c r="Q29" s="10" t="s">
        <v>73</v>
      </c>
      <c r="R29" s="10" t="s">
        <v>27</v>
      </c>
      <c r="S29" s="168">
        <v>10000000</v>
      </c>
      <c r="T29" s="3" t="s">
        <v>149</v>
      </c>
      <c r="U29" s="40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79"/>
      <c r="AL29" s="187"/>
      <c r="AM29" s="24"/>
      <c r="AN29" s="36"/>
      <c r="AQ29" s="16"/>
      <c r="AR29" s="36"/>
      <c r="AS29" s="16"/>
      <c r="AT29" s="16"/>
      <c r="AU29" s="16"/>
      <c r="AV29" s="16"/>
      <c r="AW29" s="16"/>
      <c r="AX29" s="16"/>
      <c r="AY29" s="16"/>
    </row>
    <row r="30" spans="1:59" ht="60" x14ac:dyDescent="0.25">
      <c r="A30" s="248"/>
      <c r="B30" s="249"/>
      <c r="C30" s="249"/>
      <c r="D30" s="255"/>
      <c r="E30" s="243"/>
      <c r="F30" s="243"/>
      <c r="G30" s="243"/>
      <c r="H30" s="243"/>
      <c r="I30" s="243"/>
      <c r="J30" s="217"/>
      <c r="K30" s="218"/>
      <c r="L30" s="3" t="s">
        <v>79</v>
      </c>
      <c r="M30" s="3" t="s">
        <v>80</v>
      </c>
      <c r="N30" s="9" t="s">
        <v>42</v>
      </c>
      <c r="O30" s="3" t="s">
        <v>81</v>
      </c>
      <c r="P30" s="9" t="s">
        <v>45</v>
      </c>
      <c r="Q30" s="10" t="s">
        <v>73</v>
      </c>
      <c r="R30" s="10" t="s">
        <v>46</v>
      </c>
      <c r="S30" s="169">
        <v>20000000</v>
      </c>
      <c r="T30" s="3" t="s">
        <v>149</v>
      </c>
      <c r="U30" s="40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58"/>
      <c r="AL30" s="58"/>
      <c r="AM30" s="24"/>
      <c r="AN30" s="36"/>
      <c r="AQ30" s="16"/>
      <c r="AR30" s="36"/>
      <c r="AS30" s="16"/>
      <c r="AT30" s="16"/>
      <c r="AU30" s="16"/>
      <c r="AV30" s="16"/>
      <c r="AW30" s="16"/>
      <c r="AX30" s="16"/>
      <c r="AY30" s="16"/>
    </row>
    <row r="31" spans="1:59" ht="74.25" customHeight="1" x14ac:dyDescent="0.25">
      <c r="A31" s="248"/>
      <c r="B31" s="249"/>
      <c r="C31" s="254"/>
      <c r="D31" s="256"/>
      <c r="E31" s="244"/>
      <c r="F31" s="244"/>
      <c r="G31" s="244"/>
      <c r="H31" s="244"/>
      <c r="I31" s="244"/>
      <c r="J31" s="217"/>
      <c r="K31" s="218"/>
      <c r="L31" s="3" t="s">
        <v>82</v>
      </c>
      <c r="M31" s="3" t="s">
        <v>83</v>
      </c>
      <c r="N31" s="9" t="s">
        <v>42</v>
      </c>
      <c r="O31" s="3" t="s">
        <v>84</v>
      </c>
      <c r="P31" s="9" t="s">
        <v>45</v>
      </c>
      <c r="Q31" s="10" t="s">
        <v>73</v>
      </c>
      <c r="R31" s="10" t="s">
        <v>27</v>
      </c>
      <c r="S31" s="168">
        <v>10000000</v>
      </c>
      <c r="T31" s="3" t="s">
        <v>149</v>
      </c>
      <c r="U31" s="40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58"/>
      <c r="AL31" s="58"/>
      <c r="AM31" s="24"/>
      <c r="AN31" s="36"/>
      <c r="AQ31" s="16"/>
      <c r="AR31" s="36"/>
      <c r="AS31" s="16"/>
      <c r="AT31" s="16"/>
      <c r="AU31" s="16"/>
      <c r="AV31" s="16"/>
      <c r="AW31" s="16"/>
      <c r="AX31" s="16"/>
      <c r="AY31" s="16"/>
    </row>
    <row r="32" spans="1:59" ht="89.25" customHeight="1" x14ac:dyDescent="0.25">
      <c r="A32" s="248"/>
      <c r="B32" s="249"/>
      <c r="C32" s="57" t="s">
        <v>109</v>
      </c>
      <c r="D32" s="22">
        <v>0.09</v>
      </c>
      <c r="E32" s="22">
        <v>0.15</v>
      </c>
      <c r="F32" s="22">
        <v>0.1</v>
      </c>
      <c r="G32" s="22">
        <v>0.11</v>
      </c>
      <c r="H32" s="22">
        <v>0.12</v>
      </c>
      <c r="I32" s="22">
        <v>0.13</v>
      </c>
      <c r="J32" s="217"/>
      <c r="K32" s="218"/>
      <c r="L32" s="3" t="s">
        <v>85</v>
      </c>
      <c r="M32" s="3" t="s">
        <v>86</v>
      </c>
      <c r="N32" s="9" t="s">
        <v>42</v>
      </c>
      <c r="O32" s="3" t="s">
        <v>87</v>
      </c>
      <c r="P32" s="9" t="s">
        <v>45</v>
      </c>
      <c r="Q32" s="10" t="s">
        <v>28</v>
      </c>
      <c r="R32" s="10" t="s">
        <v>46</v>
      </c>
      <c r="S32" s="168">
        <v>40000000</v>
      </c>
      <c r="T32" s="3" t="s">
        <v>149</v>
      </c>
      <c r="U32" s="45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58"/>
      <c r="AL32" s="58"/>
      <c r="AM32" s="24"/>
      <c r="AN32" s="36"/>
      <c r="AQ32" s="16"/>
      <c r="AR32" s="36"/>
      <c r="AS32" s="16"/>
      <c r="AT32" s="16"/>
      <c r="AU32" s="16"/>
      <c r="AV32" s="16"/>
      <c r="AW32" s="16"/>
      <c r="AX32" s="16"/>
      <c r="AY32" s="16"/>
    </row>
    <row r="33" spans="1:57" ht="84" customHeight="1" x14ac:dyDescent="0.25">
      <c r="A33" s="248"/>
      <c r="B33" s="249"/>
      <c r="C33" s="250" t="s">
        <v>112</v>
      </c>
      <c r="D33" s="251">
        <v>76.5</v>
      </c>
      <c r="E33" s="251">
        <v>70</v>
      </c>
      <c r="F33" s="252">
        <v>75.5</v>
      </c>
      <c r="G33" s="252">
        <v>74.5</v>
      </c>
      <c r="H33" s="252">
        <v>73.5</v>
      </c>
      <c r="I33" s="252">
        <v>72.5</v>
      </c>
      <c r="J33" s="217"/>
      <c r="K33" s="218"/>
      <c r="L33" s="3" t="s">
        <v>88</v>
      </c>
      <c r="M33" s="3" t="s">
        <v>89</v>
      </c>
      <c r="N33" s="9" t="s">
        <v>42</v>
      </c>
      <c r="O33" s="3" t="s">
        <v>90</v>
      </c>
      <c r="P33" s="9" t="s">
        <v>45</v>
      </c>
      <c r="Q33" s="10" t="s">
        <v>28</v>
      </c>
      <c r="R33" s="10" t="s">
        <v>91</v>
      </c>
      <c r="S33" s="168">
        <v>40000000</v>
      </c>
      <c r="T33" s="3" t="s">
        <v>149</v>
      </c>
      <c r="U33" s="17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58"/>
      <c r="AL33" s="58"/>
      <c r="AM33" s="24"/>
      <c r="AN33" s="36"/>
      <c r="AQ33" s="16"/>
      <c r="AR33" s="36"/>
      <c r="AS33" s="16"/>
      <c r="AT33" s="16"/>
      <c r="AU33" s="16"/>
      <c r="AV33" s="16"/>
      <c r="AW33" s="16"/>
      <c r="AX33" s="16"/>
      <c r="AY33" s="16"/>
    </row>
    <row r="34" spans="1:57" ht="283.5" customHeight="1" thickBot="1" x14ac:dyDescent="0.3">
      <c r="A34" s="248"/>
      <c r="B34" s="249"/>
      <c r="C34" s="249"/>
      <c r="D34" s="243"/>
      <c r="E34" s="243"/>
      <c r="F34" s="253"/>
      <c r="G34" s="253"/>
      <c r="H34" s="253"/>
      <c r="I34" s="253"/>
      <c r="J34" s="217"/>
      <c r="K34" s="218"/>
      <c r="L34" s="93" t="s">
        <v>171</v>
      </c>
      <c r="M34" s="93" t="s">
        <v>206</v>
      </c>
      <c r="N34" s="94" t="s">
        <v>42</v>
      </c>
      <c r="O34" s="93" t="s">
        <v>192</v>
      </c>
      <c r="P34" s="94" t="s">
        <v>45</v>
      </c>
      <c r="Q34" s="95"/>
      <c r="R34" s="95"/>
      <c r="S34" s="170">
        <f>5767500+93882351.6</f>
        <v>99649851.599999994</v>
      </c>
      <c r="T34" s="96" t="s">
        <v>149</v>
      </c>
      <c r="U34" s="17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58"/>
      <c r="AL34" s="58"/>
      <c r="AM34" s="24"/>
      <c r="AN34" s="36"/>
      <c r="AQ34" s="16"/>
      <c r="AR34" s="36"/>
      <c r="AS34" s="16"/>
      <c r="AT34" s="16"/>
      <c r="AU34" s="16"/>
      <c r="AV34" s="16"/>
      <c r="AW34" s="16"/>
      <c r="AX34" s="16"/>
      <c r="AY34" s="16"/>
    </row>
    <row r="35" spans="1:57" s="90" customFormat="1" ht="33.75" customHeight="1" thickBot="1" x14ac:dyDescent="0.3">
      <c r="A35" s="257" t="s">
        <v>209</v>
      </c>
      <c r="B35" s="258"/>
      <c r="C35" s="258"/>
      <c r="D35" s="258"/>
      <c r="E35" s="258"/>
      <c r="F35" s="258"/>
      <c r="G35" s="258"/>
      <c r="H35" s="258"/>
      <c r="I35" s="259"/>
      <c r="J35" s="100">
        <f>J26</f>
        <v>329074851.60000002</v>
      </c>
      <c r="K35" s="101"/>
      <c r="L35" s="102"/>
      <c r="M35" s="102"/>
      <c r="N35" s="103"/>
      <c r="O35" s="102"/>
      <c r="P35" s="101"/>
      <c r="Q35" s="101"/>
      <c r="R35" s="101"/>
      <c r="S35" s="100">
        <f>SUM(S26:S34)</f>
        <v>252599851.59999999</v>
      </c>
      <c r="T35" s="104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6"/>
      <c r="AL35" s="86"/>
      <c r="AM35" s="87"/>
      <c r="AN35" s="88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</row>
    <row r="36" spans="1:57" ht="114" customHeight="1" x14ac:dyDescent="0.25">
      <c r="A36" s="272">
        <v>4</v>
      </c>
      <c r="B36" s="272" t="s">
        <v>167</v>
      </c>
      <c r="C36" s="272" t="s">
        <v>106</v>
      </c>
      <c r="D36" s="272" t="s">
        <v>157</v>
      </c>
      <c r="E36" s="272" t="s">
        <v>158</v>
      </c>
      <c r="F36" s="188">
        <v>2256</v>
      </c>
      <c r="G36" s="275">
        <v>2256</v>
      </c>
      <c r="H36" s="188">
        <v>2256</v>
      </c>
      <c r="I36" s="188">
        <v>2256</v>
      </c>
      <c r="J36" s="276">
        <v>1383543782.25</v>
      </c>
      <c r="K36" s="188" t="s">
        <v>119</v>
      </c>
      <c r="L36" s="97" t="s">
        <v>200</v>
      </c>
      <c r="M36" s="97" t="s">
        <v>201</v>
      </c>
      <c r="N36" s="98" t="s">
        <v>133</v>
      </c>
      <c r="O36" s="97" t="s">
        <v>92</v>
      </c>
      <c r="P36" s="98" t="s">
        <v>45</v>
      </c>
      <c r="Q36" s="99" t="s">
        <v>29</v>
      </c>
      <c r="R36" s="99" t="s">
        <v>27</v>
      </c>
      <c r="S36" s="171">
        <f>220*800*7.5*1.25</f>
        <v>1650000</v>
      </c>
      <c r="T36" s="97" t="s">
        <v>149</v>
      </c>
      <c r="U36" s="40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58"/>
      <c r="AL36" s="58"/>
      <c r="AM36" s="24"/>
      <c r="AN36" s="36"/>
      <c r="AQ36" s="16"/>
      <c r="AR36" s="184"/>
      <c r="AS36" s="16"/>
      <c r="AT36" s="16"/>
      <c r="AU36" s="16"/>
      <c r="AV36" s="16"/>
      <c r="AW36" s="16"/>
      <c r="AX36" s="16"/>
    </row>
    <row r="37" spans="1:57" ht="120" customHeight="1" x14ac:dyDescent="0.25">
      <c r="A37" s="273"/>
      <c r="B37" s="273"/>
      <c r="C37" s="273"/>
      <c r="D37" s="273"/>
      <c r="E37" s="273"/>
      <c r="F37" s="189"/>
      <c r="G37" s="275"/>
      <c r="H37" s="189"/>
      <c r="I37" s="189"/>
      <c r="J37" s="277"/>
      <c r="K37" s="189"/>
      <c r="L37" s="71" t="s">
        <v>202</v>
      </c>
      <c r="M37" s="71" t="s">
        <v>203</v>
      </c>
      <c r="N37" s="72" t="s">
        <v>93</v>
      </c>
      <c r="O37" s="71" t="s">
        <v>94</v>
      </c>
      <c r="P37" s="72" t="s">
        <v>45</v>
      </c>
      <c r="Q37" s="73" t="s">
        <v>29</v>
      </c>
      <c r="R37" s="73" t="s">
        <v>46</v>
      </c>
      <c r="S37" s="172">
        <f>150*800*7.5*1.25</f>
        <v>1125000</v>
      </c>
      <c r="T37" s="71" t="s">
        <v>149</v>
      </c>
      <c r="U37" s="40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58"/>
      <c r="AL37" s="58"/>
      <c r="AM37" s="24"/>
      <c r="AN37" s="36"/>
      <c r="AQ37" s="16"/>
      <c r="AR37" s="184"/>
      <c r="AS37" s="16"/>
      <c r="AT37" s="16"/>
      <c r="AU37" s="16"/>
      <c r="AV37" s="16"/>
      <c r="AW37" s="16"/>
      <c r="AX37" s="16"/>
    </row>
    <row r="38" spans="1:57" s="16" customFormat="1" ht="84.75" customHeight="1" x14ac:dyDescent="0.25">
      <c r="A38" s="273"/>
      <c r="B38" s="273"/>
      <c r="C38" s="273"/>
      <c r="D38" s="273"/>
      <c r="E38" s="273"/>
      <c r="F38" s="189"/>
      <c r="G38" s="275"/>
      <c r="H38" s="189"/>
      <c r="I38" s="189"/>
      <c r="J38" s="277"/>
      <c r="K38" s="189"/>
      <c r="L38" s="71" t="s">
        <v>204</v>
      </c>
      <c r="M38" s="71" t="s">
        <v>95</v>
      </c>
      <c r="N38" s="72" t="s">
        <v>93</v>
      </c>
      <c r="O38" s="71" t="s">
        <v>96</v>
      </c>
      <c r="P38" s="72" t="s">
        <v>45</v>
      </c>
      <c r="Q38" s="73" t="s">
        <v>29</v>
      </c>
      <c r="R38" s="73" t="s">
        <v>46</v>
      </c>
      <c r="S38" s="172">
        <f>200*800*7.5*1.25</f>
        <v>1500000</v>
      </c>
      <c r="T38" s="71" t="s">
        <v>149</v>
      </c>
      <c r="U38" s="40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58"/>
      <c r="AL38" s="58"/>
      <c r="AM38" s="24"/>
      <c r="AN38" s="36"/>
      <c r="AR38" s="184"/>
      <c r="AY38"/>
      <c r="AZ38"/>
      <c r="BA38"/>
      <c r="BB38"/>
      <c r="BC38"/>
      <c r="BD38"/>
      <c r="BE38"/>
    </row>
    <row r="39" spans="1:57" s="16" customFormat="1" ht="371.25" customHeight="1" thickBot="1" x14ac:dyDescent="0.3">
      <c r="A39" s="274"/>
      <c r="B39" s="274"/>
      <c r="C39" s="274"/>
      <c r="D39" s="274"/>
      <c r="E39" s="274"/>
      <c r="F39" s="190"/>
      <c r="G39" s="275"/>
      <c r="H39" s="190"/>
      <c r="I39" s="190"/>
      <c r="J39" s="278"/>
      <c r="K39" s="190"/>
      <c r="L39" s="134" t="s">
        <v>97</v>
      </c>
      <c r="M39" s="134" t="s">
        <v>98</v>
      </c>
      <c r="N39" s="134" t="s">
        <v>99</v>
      </c>
      <c r="O39" s="134" t="s">
        <v>120</v>
      </c>
      <c r="P39" s="135" t="s">
        <v>45</v>
      </c>
      <c r="Q39" s="136" t="s">
        <v>28</v>
      </c>
      <c r="R39" s="136" t="s">
        <v>46</v>
      </c>
      <c r="S39" s="173">
        <v>918087521.5</v>
      </c>
      <c r="T39" s="134" t="s">
        <v>159</v>
      </c>
      <c r="U39" s="46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2"/>
      <c r="AG39" s="42"/>
      <c r="AH39" s="42"/>
      <c r="AI39" s="42"/>
      <c r="AJ39" s="42"/>
      <c r="AK39" s="185"/>
      <c r="AL39" s="185"/>
      <c r="AM39" s="24"/>
      <c r="AN39" s="36"/>
      <c r="AR39" s="184"/>
      <c r="AY39"/>
      <c r="AZ39"/>
      <c r="BA39"/>
      <c r="BB39"/>
      <c r="BC39"/>
      <c r="BD39"/>
      <c r="BE39"/>
    </row>
    <row r="40" spans="1:57" s="83" customFormat="1" ht="33.75" customHeight="1" thickBot="1" x14ac:dyDescent="0.3">
      <c r="A40" s="260" t="s">
        <v>208</v>
      </c>
      <c r="B40" s="261"/>
      <c r="C40" s="261"/>
      <c r="D40" s="261"/>
      <c r="E40" s="261"/>
      <c r="F40" s="261"/>
      <c r="G40" s="261"/>
      <c r="H40" s="261"/>
      <c r="I40" s="262"/>
      <c r="J40" s="141">
        <f>J36</f>
        <v>1383543782.25</v>
      </c>
      <c r="K40" s="142"/>
      <c r="L40" s="143"/>
      <c r="M40" s="144"/>
      <c r="N40" s="143"/>
      <c r="O40" s="143"/>
      <c r="P40" s="145"/>
      <c r="Q40" s="146"/>
      <c r="R40" s="146"/>
      <c r="S40" s="174">
        <f>SUM(S36:S39)</f>
        <v>922362521.5</v>
      </c>
      <c r="T40" s="147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84"/>
      <c r="AL40" s="84"/>
      <c r="AM40" s="80"/>
      <c r="AN40" s="81"/>
      <c r="AO40" s="82"/>
      <c r="AP40" s="82"/>
      <c r="AQ40" s="82"/>
      <c r="AR40" s="82"/>
      <c r="AS40" s="82"/>
      <c r="AT40" s="82"/>
      <c r="AU40" s="82"/>
      <c r="AV40" s="82"/>
      <c r="AW40" s="82"/>
      <c r="AX40" s="82"/>
    </row>
    <row r="41" spans="1:57" s="16" customFormat="1" ht="60" x14ac:dyDescent="0.25">
      <c r="A41" s="191">
        <v>5</v>
      </c>
      <c r="B41" s="191" t="s">
        <v>168</v>
      </c>
      <c r="C41" s="191" t="s">
        <v>107</v>
      </c>
      <c r="D41" s="194" t="s">
        <v>124</v>
      </c>
      <c r="E41" s="197">
        <v>0.4</v>
      </c>
      <c r="F41" s="198">
        <v>0.01</v>
      </c>
      <c r="G41" s="198">
        <v>0.05</v>
      </c>
      <c r="H41" s="199">
        <v>0.06</v>
      </c>
      <c r="I41" s="199">
        <v>0.08</v>
      </c>
      <c r="J41" s="200">
        <v>5962500</v>
      </c>
      <c r="K41" s="191" t="s">
        <v>130</v>
      </c>
      <c r="L41" s="137" t="s">
        <v>100</v>
      </c>
      <c r="M41" s="137" t="s">
        <v>101</v>
      </c>
      <c r="N41" s="138" t="s">
        <v>133</v>
      </c>
      <c r="O41" s="137" t="s">
        <v>102</v>
      </c>
      <c r="P41" s="139" t="s">
        <v>45</v>
      </c>
      <c r="Q41" s="140" t="s">
        <v>29</v>
      </c>
      <c r="R41" s="140" t="s">
        <v>27</v>
      </c>
      <c r="S41" s="175">
        <f>250*800*7.5*1.25</f>
        <v>1875000</v>
      </c>
      <c r="T41" s="137" t="s">
        <v>149</v>
      </c>
      <c r="U41" s="40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58"/>
      <c r="AL41" s="58"/>
      <c r="AN41" s="36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</row>
    <row r="42" spans="1:57" s="16" customFormat="1" ht="135" x14ac:dyDescent="0.25">
      <c r="A42" s="192"/>
      <c r="B42" s="192"/>
      <c r="C42" s="192"/>
      <c r="D42" s="195"/>
      <c r="E42" s="195"/>
      <c r="F42" s="195"/>
      <c r="G42" s="195"/>
      <c r="H42" s="195"/>
      <c r="I42" s="195"/>
      <c r="J42" s="201"/>
      <c r="K42" s="192"/>
      <c r="L42" s="18" t="s">
        <v>163</v>
      </c>
      <c r="M42" s="18" t="s">
        <v>178</v>
      </c>
      <c r="N42" s="19" t="s">
        <v>57</v>
      </c>
      <c r="O42" s="18" t="s">
        <v>116</v>
      </c>
      <c r="P42" s="20" t="s">
        <v>45</v>
      </c>
      <c r="Q42" s="21" t="s">
        <v>29</v>
      </c>
      <c r="R42" s="21" t="s">
        <v>27</v>
      </c>
      <c r="S42" s="176">
        <v>0</v>
      </c>
      <c r="T42" s="18" t="s">
        <v>149</v>
      </c>
      <c r="U42" s="40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58"/>
      <c r="AL42" s="58"/>
      <c r="AN42" s="36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</row>
    <row r="43" spans="1:57" s="16" customFormat="1" ht="71.25" customHeight="1" x14ac:dyDescent="0.25">
      <c r="A43" s="192"/>
      <c r="B43" s="192"/>
      <c r="C43" s="192"/>
      <c r="D43" s="195"/>
      <c r="E43" s="195"/>
      <c r="F43" s="195"/>
      <c r="G43" s="195"/>
      <c r="H43" s="195"/>
      <c r="I43" s="195"/>
      <c r="J43" s="201"/>
      <c r="K43" s="192"/>
      <c r="L43" s="18" t="s">
        <v>154</v>
      </c>
      <c r="M43" s="18" t="s">
        <v>179</v>
      </c>
      <c r="N43" s="19" t="s">
        <v>133</v>
      </c>
      <c r="O43" s="18" t="s">
        <v>103</v>
      </c>
      <c r="P43" s="20" t="s">
        <v>45</v>
      </c>
      <c r="Q43" s="21" t="s">
        <v>29</v>
      </c>
      <c r="R43" s="21" t="s">
        <v>27</v>
      </c>
      <c r="S43" s="176">
        <f>150*800*7.5</f>
        <v>900000</v>
      </c>
      <c r="T43" s="18" t="s">
        <v>149</v>
      </c>
      <c r="U43" s="40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58"/>
      <c r="AL43" s="58"/>
      <c r="AN43" s="36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</row>
    <row r="44" spans="1:57" s="16" customFormat="1" ht="73.5" customHeight="1" x14ac:dyDescent="0.25">
      <c r="A44" s="192"/>
      <c r="B44" s="192"/>
      <c r="C44" s="192"/>
      <c r="D44" s="195"/>
      <c r="E44" s="195"/>
      <c r="F44" s="195"/>
      <c r="G44" s="195"/>
      <c r="H44" s="195"/>
      <c r="I44" s="195"/>
      <c r="J44" s="201"/>
      <c r="K44" s="192"/>
      <c r="L44" s="18" t="s">
        <v>205</v>
      </c>
      <c r="M44" s="18" t="s">
        <v>180</v>
      </c>
      <c r="N44" s="19" t="s">
        <v>131</v>
      </c>
      <c r="O44" s="18" t="s">
        <v>111</v>
      </c>
      <c r="P44" s="20" t="s">
        <v>104</v>
      </c>
      <c r="Q44" s="21" t="s">
        <v>29</v>
      </c>
      <c r="R44" s="21" t="s">
        <v>27</v>
      </c>
      <c r="S44" s="176">
        <f>250*800*7.5*1.25</f>
        <v>1875000</v>
      </c>
      <c r="T44" s="18" t="s">
        <v>128</v>
      </c>
      <c r="U44" s="40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58"/>
      <c r="AL44" s="58"/>
      <c r="AN44" s="36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</row>
    <row r="45" spans="1:57" s="16" customFormat="1" ht="130.5" customHeight="1" thickBot="1" x14ac:dyDescent="0.3">
      <c r="A45" s="193"/>
      <c r="B45" s="193"/>
      <c r="C45" s="193"/>
      <c r="D45" s="196"/>
      <c r="E45" s="196"/>
      <c r="F45" s="196"/>
      <c r="G45" s="196"/>
      <c r="H45" s="196"/>
      <c r="I45" s="196"/>
      <c r="J45" s="202"/>
      <c r="K45" s="193"/>
      <c r="L45" s="148" t="s">
        <v>155</v>
      </c>
      <c r="M45" s="148" t="s">
        <v>181</v>
      </c>
      <c r="N45" s="149" t="s">
        <v>132</v>
      </c>
      <c r="O45" s="148" t="s">
        <v>105</v>
      </c>
      <c r="P45" s="150" t="s">
        <v>104</v>
      </c>
      <c r="Q45" s="151" t="s">
        <v>29</v>
      </c>
      <c r="R45" s="151" t="s">
        <v>27</v>
      </c>
      <c r="S45" s="177">
        <f>175*800*7.5*1.25</f>
        <v>1312500</v>
      </c>
      <c r="T45" s="148" t="s">
        <v>128</v>
      </c>
      <c r="U45" s="40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58"/>
      <c r="AL45" s="58"/>
      <c r="AN45" s="36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1:57" s="83" customFormat="1" ht="33.75" customHeight="1" thickBot="1" x14ac:dyDescent="0.3">
      <c r="A46" s="263" t="s">
        <v>207</v>
      </c>
      <c r="B46" s="264"/>
      <c r="C46" s="264"/>
      <c r="D46" s="264"/>
      <c r="E46" s="264"/>
      <c r="F46" s="264"/>
      <c r="G46" s="264"/>
      <c r="H46" s="264"/>
      <c r="I46" s="265"/>
      <c r="J46" s="152">
        <f>J41</f>
        <v>5962500</v>
      </c>
      <c r="K46" s="153"/>
      <c r="L46" s="154"/>
      <c r="M46" s="155"/>
      <c r="N46" s="154"/>
      <c r="O46" s="154"/>
      <c r="P46" s="156"/>
      <c r="Q46" s="157"/>
      <c r="R46" s="157"/>
      <c r="S46" s="178">
        <f>SUM(S41:S45)</f>
        <v>5962500</v>
      </c>
      <c r="T46" s="158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79"/>
      <c r="AL46" s="79"/>
      <c r="AM46" s="80"/>
      <c r="AN46" s="81"/>
      <c r="AO46" s="82"/>
      <c r="AP46" s="82"/>
    </row>
    <row r="47" spans="1:57" ht="15.75" thickBot="1" x14ac:dyDescent="0.3">
      <c r="J47" s="92"/>
      <c r="S47" s="91"/>
    </row>
    <row r="48" spans="1:57" s="83" customFormat="1" ht="33.75" customHeight="1" thickBot="1" x14ac:dyDescent="0.3">
      <c r="A48" s="266" t="s">
        <v>212</v>
      </c>
      <c r="B48" s="267"/>
      <c r="C48" s="267"/>
      <c r="D48" s="267"/>
      <c r="E48" s="267"/>
      <c r="F48" s="267"/>
      <c r="G48" s="267"/>
      <c r="H48" s="267"/>
      <c r="I48" s="268"/>
      <c r="J48" s="159">
        <f>J12+J25+J35+J40+J46</f>
        <v>7889345877.8500004</v>
      </c>
      <c r="K48" s="269"/>
      <c r="L48" s="270"/>
      <c r="M48" s="270"/>
      <c r="N48" s="270"/>
      <c r="O48" s="270"/>
      <c r="P48" s="270"/>
      <c r="Q48" s="270"/>
      <c r="R48" s="271"/>
      <c r="S48" s="159">
        <f t="shared" ref="S48" si="0">S12+S25+S35+S40+S46</f>
        <v>6598673061.2080975</v>
      </c>
      <c r="T48" s="15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80"/>
      <c r="AN48" s="81"/>
      <c r="AO48" s="82"/>
      <c r="AP48" s="82"/>
    </row>
    <row r="49" spans="10:42" ht="15.75" x14ac:dyDescent="0.25">
      <c r="J49" s="63"/>
      <c r="S49" s="27"/>
    </row>
    <row r="50" spans="10:42" x14ac:dyDescent="0.25">
      <c r="S50" s="27"/>
    </row>
    <row r="51" spans="10:42" s="68" customFormat="1" ht="15.75" x14ac:dyDescent="0.25">
      <c r="J51" s="70"/>
      <c r="K51" s="70"/>
      <c r="L51" s="70"/>
      <c r="M51" s="70"/>
      <c r="N51" s="70"/>
      <c r="O51" s="70"/>
      <c r="P51" s="70"/>
      <c r="Q51" s="70"/>
      <c r="R51" s="70"/>
      <c r="S51" s="70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</row>
    <row r="52" spans="10:42" x14ac:dyDescent="0.25">
      <c r="S52" s="27"/>
    </row>
    <row r="53" spans="10:42" x14ac:dyDescent="0.25">
      <c r="S53" s="27"/>
    </row>
  </sheetData>
  <mergeCells count="91">
    <mergeCell ref="K48:R48"/>
    <mergeCell ref="A36:A39"/>
    <mergeCell ref="B36:B39"/>
    <mergeCell ref="C36:C39"/>
    <mergeCell ref="D36:D39"/>
    <mergeCell ref="E36:E39"/>
    <mergeCell ref="K41:K45"/>
    <mergeCell ref="F36:F39"/>
    <mergeCell ref="G36:G39"/>
    <mergeCell ref="H36:H39"/>
    <mergeCell ref="I36:I39"/>
    <mergeCell ref="J36:J39"/>
    <mergeCell ref="F29:F31"/>
    <mergeCell ref="A35:I35"/>
    <mergeCell ref="A40:I40"/>
    <mergeCell ref="A46:I46"/>
    <mergeCell ref="A48:I48"/>
    <mergeCell ref="H29:H31"/>
    <mergeCell ref="A25:I25"/>
    <mergeCell ref="A26:A34"/>
    <mergeCell ref="B26:B34"/>
    <mergeCell ref="I29:I31"/>
    <mergeCell ref="C33:C34"/>
    <mergeCell ref="D33:D34"/>
    <mergeCell ref="E33:E34"/>
    <mergeCell ref="F33:F34"/>
    <mergeCell ref="G33:G34"/>
    <mergeCell ref="H33:H34"/>
    <mergeCell ref="I33:I34"/>
    <mergeCell ref="C29:C31"/>
    <mergeCell ref="D29:D31"/>
    <mergeCell ref="G29:G31"/>
    <mergeCell ref="E29:E31"/>
    <mergeCell ref="J26:J34"/>
    <mergeCell ref="K26:K34"/>
    <mergeCell ref="A3:B3"/>
    <mergeCell ref="C3:F3"/>
    <mergeCell ref="G3:J3"/>
    <mergeCell ref="K3:L3"/>
    <mergeCell ref="A4:K4"/>
    <mergeCell ref="L4:T4"/>
    <mergeCell ref="A6:A11"/>
    <mergeCell ref="B6:B11"/>
    <mergeCell ref="J6:J11"/>
    <mergeCell ref="K6:K11"/>
    <mergeCell ref="K13:K24"/>
    <mergeCell ref="A13:A24"/>
    <mergeCell ref="B13:B24"/>
    <mergeCell ref="C13:C24"/>
    <mergeCell ref="A1:T1"/>
    <mergeCell ref="A2:B2"/>
    <mergeCell ref="C2:J2"/>
    <mergeCell ref="K2:L2"/>
    <mergeCell ref="M2:O2"/>
    <mergeCell ref="AD4:AE4"/>
    <mergeCell ref="V4:W4"/>
    <mergeCell ref="X4:Y4"/>
    <mergeCell ref="Z4:AA4"/>
    <mergeCell ref="F13:F24"/>
    <mergeCell ref="G13:G24"/>
    <mergeCell ref="H13:H24"/>
    <mergeCell ref="I13:I24"/>
    <mergeCell ref="J13:J24"/>
    <mergeCell ref="H7:H11"/>
    <mergeCell ref="I7:I11"/>
    <mergeCell ref="A12:I12"/>
    <mergeCell ref="D13:D24"/>
    <mergeCell ref="E13:E24"/>
    <mergeCell ref="K36:K39"/>
    <mergeCell ref="A41:A45"/>
    <mergeCell ref="B41:B45"/>
    <mergeCell ref="C41:C45"/>
    <mergeCell ref="D41:D45"/>
    <mergeCell ref="E41:E45"/>
    <mergeCell ref="F41:F45"/>
    <mergeCell ref="G41:G45"/>
    <mergeCell ref="H41:H45"/>
    <mergeCell ref="I41:I45"/>
    <mergeCell ref="J41:J45"/>
    <mergeCell ref="AR36:AR39"/>
    <mergeCell ref="AK39:AL39"/>
    <mergeCell ref="AM23:AN23"/>
    <mergeCell ref="AK29:AL29"/>
    <mergeCell ref="AM15:AN15"/>
    <mergeCell ref="AK7:AL7"/>
    <mergeCell ref="AK8:AL8"/>
    <mergeCell ref="C7:C11"/>
    <mergeCell ref="D7:D11"/>
    <mergeCell ref="E7:E11"/>
    <mergeCell ref="F7:F11"/>
    <mergeCell ref="G7:G11"/>
  </mergeCells>
  <conditionalFormatting sqref="F1:I5 G13:I24 F47:I47 F49:I1048576">
    <cfRule type="containsText" dxfId="65" priority="145" operator="containsText" text="DODIG">
      <formula>NOT(ISERROR(SEARCH("DODIG",F1)))</formula>
    </cfRule>
  </conditionalFormatting>
  <conditionalFormatting sqref="U1:AL2 U3:AJ3 U4:V4 AK9:AL12 AK8 Z4 AD4 AG4 X4:X5 U5:W6 Y5:AA5 Y6:Z6 AD5:AG5 AE6:AL6 AB6 AL4:AL5 AE10:AE11 U7:AB11 AD7:AE9 AF7:AJ11 U12:AJ12 AM13:AN14 U47:AL47 V29:AH34 U26:U34 U49:AL1048576">
    <cfRule type="containsText" dxfId="64" priority="143" operator="containsText" text="NPOO">
      <formula>NOT(ISERROR(SEARCH("NPOO",U1)))</formula>
    </cfRule>
  </conditionalFormatting>
  <conditionalFormatting sqref="AK7">
    <cfRule type="containsText" dxfId="63" priority="141" operator="containsText" text="NPOO">
      <formula>NOT(ISERROR(SEARCH("NPOO",AK7)))</formula>
    </cfRule>
  </conditionalFormatting>
  <conditionalFormatting sqref="AA6 AC6:AC11">
    <cfRule type="containsText" dxfId="62" priority="138" operator="containsText" text="NPOO">
      <formula>NOT(ISERROR(SEARCH("NPOO",AA6)))</formula>
    </cfRule>
  </conditionalFormatting>
  <conditionalFormatting sqref="AB5:AC5">
    <cfRule type="containsText" dxfId="61" priority="137" operator="containsText" text="NPOO">
      <formula>NOT(ISERROR(SEARCH("NPOO",AB5)))</formula>
    </cfRule>
  </conditionalFormatting>
  <conditionalFormatting sqref="AD6">
    <cfRule type="containsText" dxfId="60" priority="136" operator="containsText" text="NPOO">
      <formula>NOT(ISERROR(SEARCH("NPOO",AD6)))</formula>
    </cfRule>
  </conditionalFormatting>
  <conditionalFormatting sqref="AH5">
    <cfRule type="containsText" dxfId="59" priority="134" operator="containsText" text="NPOO">
      <formula>NOT(ISERROR(SEARCH("NPOO",AH5)))</formula>
    </cfRule>
  </conditionalFormatting>
  <conditionalFormatting sqref="AD10">
    <cfRule type="containsText" dxfId="58" priority="132" operator="containsText" text="NPOO">
      <formula>NOT(ISERROR(SEARCH("NPOO",AD10)))</formula>
    </cfRule>
  </conditionalFormatting>
  <conditionalFormatting sqref="AD11">
    <cfRule type="containsText" dxfId="57" priority="131" operator="containsText" text="NPOO">
      <formula>NOT(ISERROR(SEARCH("NPOO",AD11)))</formula>
    </cfRule>
  </conditionalFormatting>
  <conditionalFormatting sqref="AI5:AK5">
    <cfRule type="containsText" dxfId="56" priority="130" operator="containsText" text="NPOO">
      <formula>NOT(ISERROR(SEARCH("NPOO",AI5)))</formula>
    </cfRule>
  </conditionalFormatting>
  <conditionalFormatting sqref="AK4">
    <cfRule type="containsText" dxfId="55" priority="129" operator="containsText" text="NPOO">
      <formula>NOT(ISERROR(SEARCH("NPOO",AK4)))</formula>
    </cfRule>
  </conditionalFormatting>
  <conditionalFormatting sqref="AJ4">
    <cfRule type="containsText" dxfId="54" priority="128" operator="containsText" text="NPOO">
      <formula>NOT(ISERROR(SEARCH("NPOO",AJ4)))</formula>
    </cfRule>
  </conditionalFormatting>
  <conditionalFormatting sqref="X6">
    <cfRule type="containsText" dxfId="53" priority="126" operator="containsText" text="NPOO">
      <formula>NOT(ISERROR(SEARCH("NPOO",X6)))</formula>
    </cfRule>
  </conditionalFormatting>
  <conditionalFormatting sqref="S8">
    <cfRule type="containsText" dxfId="52" priority="125" operator="containsText" text="NPOO">
      <formula>NOT(ISERROR(SEARCH("NPOO",S8)))</formula>
    </cfRule>
  </conditionalFormatting>
  <conditionalFormatting sqref="S7">
    <cfRule type="containsText" dxfId="51" priority="124" operator="containsText" text="NPOO">
      <formula>NOT(ISERROR(SEARCH("NPOO",S7)))</formula>
    </cfRule>
  </conditionalFormatting>
  <conditionalFormatting sqref="S13">
    <cfRule type="containsText" dxfId="50" priority="79" operator="containsText" text="NPOO">
      <formula>NOT(ISERROR(SEARCH("NPOO",S13)))</formula>
    </cfRule>
  </conditionalFormatting>
  <conditionalFormatting sqref="AP18:AP19 AP23:AP24 AP13:AP14">
    <cfRule type="containsText" dxfId="49" priority="114" operator="containsText" text="Bašić">
      <formula>NOT(ISERROR(SEARCH("Bašić",AP13)))</formula>
    </cfRule>
    <cfRule type="containsText" dxfId="48" priority="115" operator="containsText" text="Milič">
      <formula>NOT(ISERROR(SEARCH("Milič",AP13)))</formula>
    </cfRule>
    <cfRule type="containsText" dxfId="47" priority="116" operator="containsText" text="Danicu">
      <formula>NOT(ISERROR(SEARCH("Danicu",AP13)))</formula>
    </cfRule>
    <cfRule type="containsText" dxfId="46" priority="117" operator="containsText" text="Danic">
      <formula>NOT(ISERROR(SEARCH("Danic",AP13)))</formula>
    </cfRule>
    <cfRule type="containsText" dxfId="45" priority="118" operator="containsText" text="Rijetk">
      <formula>NOT(ISERROR(SEARCH("Rijetk",AP13)))</formula>
    </cfRule>
    <cfRule type="containsText" dxfId="44" priority="119" operator="containsText" text="Vrhov">
      <formula>NOT(ISERROR(SEARCH("Vrhov",AP13)))</formula>
    </cfRule>
    <cfRule type="containsText" dxfId="43" priority="120" operator="containsText" text="Vrdolj">
      <formula>NOT(ISERROR(SEARCH("Vrdolj",AP13)))</formula>
    </cfRule>
    <cfRule type="containsText" dxfId="42" priority="121" operator="containsText" text="HZJZ">
      <formula>NOT(ISERROR(SEARCH("HZJZ",AP13)))</formula>
    </cfRule>
    <cfRule type="containsText" dxfId="41" priority="122" operator="containsText" text="Hrvoje Belani ">
      <formula>NOT(ISERROR(SEARCH("Hrvoje Belani ",AP13)))</formula>
    </cfRule>
  </conditionalFormatting>
  <conditionalFormatting sqref="AP20:AP21">
    <cfRule type="containsText" dxfId="40" priority="105" operator="containsText" text="Bašić">
      <formula>NOT(ISERROR(SEARCH("Bašić",AP20)))</formula>
    </cfRule>
    <cfRule type="containsText" dxfId="39" priority="106" operator="containsText" text="Milič">
      <formula>NOT(ISERROR(SEARCH("Milič",AP20)))</formula>
    </cfRule>
    <cfRule type="containsText" dxfId="38" priority="107" operator="containsText" text="Danicu">
      <formula>NOT(ISERROR(SEARCH("Danicu",AP20)))</formula>
    </cfRule>
    <cfRule type="containsText" dxfId="37" priority="108" operator="containsText" text="Danic">
      <formula>NOT(ISERROR(SEARCH("Danic",AP20)))</formula>
    </cfRule>
    <cfRule type="containsText" dxfId="36" priority="109" operator="containsText" text="Rijetk">
      <formula>NOT(ISERROR(SEARCH("Rijetk",AP20)))</formula>
    </cfRule>
    <cfRule type="containsText" dxfId="35" priority="110" operator="containsText" text="Vrhov">
      <formula>NOT(ISERROR(SEARCH("Vrhov",AP20)))</formula>
    </cfRule>
    <cfRule type="containsText" dxfId="34" priority="111" operator="containsText" text="Vrdolj">
      <formula>NOT(ISERROR(SEARCH("Vrdolj",AP20)))</formula>
    </cfRule>
    <cfRule type="containsText" dxfId="33" priority="112" operator="containsText" text="HZJZ">
      <formula>NOT(ISERROR(SEARCH("HZJZ",AP20)))</formula>
    </cfRule>
    <cfRule type="containsText" dxfId="32" priority="113" operator="containsText" text="Hrvoje Belani ">
      <formula>NOT(ISERROR(SEARCH("Hrvoje Belani ",AP20)))</formula>
    </cfRule>
  </conditionalFormatting>
  <conditionalFormatting sqref="AP23:AP24 AP13:AP21">
    <cfRule type="containsText" dxfId="31" priority="104" operator="containsText" text="borove">
      <formula>NOT(ISERROR(SEARCH("borove",AP13)))</formula>
    </cfRule>
  </conditionalFormatting>
  <conditionalFormatting sqref="AP22">
    <cfRule type="containsText" dxfId="30" priority="95" operator="containsText" text="Bašić">
      <formula>NOT(ISERROR(SEARCH("Bašić",AP22)))</formula>
    </cfRule>
    <cfRule type="containsText" dxfId="29" priority="96" operator="containsText" text="Milič">
      <formula>NOT(ISERROR(SEARCH("Milič",AP22)))</formula>
    </cfRule>
    <cfRule type="containsText" dxfId="28" priority="97" operator="containsText" text="Danicu">
      <formula>NOT(ISERROR(SEARCH("Danicu",AP22)))</formula>
    </cfRule>
    <cfRule type="containsText" dxfId="27" priority="98" operator="containsText" text="Danic">
      <formula>NOT(ISERROR(SEARCH("Danic",AP22)))</formula>
    </cfRule>
    <cfRule type="containsText" dxfId="26" priority="99" operator="containsText" text="Rijetk">
      <formula>NOT(ISERROR(SEARCH("Rijetk",AP22)))</formula>
    </cfRule>
    <cfRule type="containsText" dxfId="25" priority="100" operator="containsText" text="Vrhov">
      <formula>NOT(ISERROR(SEARCH("Vrhov",AP22)))</formula>
    </cfRule>
    <cfRule type="containsText" dxfId="24" priority="101" operator="containsText" text="Vrdolj">
      <formula>NOT(ISERROR(SEARCH("Vrdolj",AP22)))</formula>
    </cfRule>
    <cfRule type="containsText" dxfId="23" priority="102" operator="containsText" text="HZJZ">
      <formula>NOT(ISERROR(SEARCH("HZJZ",AP22)))</formula>
    </cfRule>
    <cfRule type="containsText" dxfId="22" priority="103" operator="containsText" text="Hrvoje Belani ">
      <formula>NOT(ISERROR(SEARCH("Hrvoje Belani ",AP22)))</formula>
    </cfRule>
  </conditionalFormatting>
  <conditionalFormatting sqref="AP22">
    <cfRule type="containsText" dxfId="21" priority="94" operator="containsText" text="borove">
      <formula>NOT(ISERROR(SEARCH("borove",AP22)))</formula>
    </cfRule>
  </conditionalFormatting>
  <conditionalFormatting sqref="AM16:AN22 AD16:AE16 AE15 U15 AM15 AF14:AL16 U18:AE18 U17:AA17 U13:AL13 U14:AE14 AF24:AN24 AF23:AH23 AJ23:AM23 AC17:AF17 AJ17:AL17 AH17 AF18:AL22 U20:AE24 V19:AE19">
    <cfRule type="containsText" dxfId="20" priority="92" operator="containsText" text="NPOO">
      <formula>NOT(ISERROR(SEARCH("NPOO",U13)))</formula>
    </cfRule>
  </conditionalFormatting>
  <conditionalFormatting sqref="U25:AN25 V26:AN28">
    <cfRule type="containsText" dxfId="19" priority="88" operator="containsText" text="NPOO">
      <formula>NOT(ISERROR(SEARCH("NPOO",U25)))</formula>
    </cfRule>
  </conditionalFormatting>
  <conditionalFormatting sqref="AB17">
    <cfRule type="containsText" dxfId="18" priority="83" operator="containsText" text="NPOO">
      <formula>NOT(ISERROR(SEARCH("NPOO",AB17)))</formula>
    </cfRule>
  </conditionalFormatting>
  <conditionalFormatting sqref="AI23">
    <cfRule type="containsText" dxfId="17" priority="82" operator="containsText" text="NPOO">
      <formula>NOT(ISERROR(SEARCH("NPOO",AI23)))</formula>
    </cfRule>
  </conditionalFormatting>
  <conditionalFormatting sqref="AG17">
    <cfRule type="containsText" dxfId="16" priority="81" operator="containsText" text="NPOO">
      <formula>NOT(ISERROR(SEARCH("NPOO",AG17)))</formula>
    </cfRule>
  </conditionalFormatting>
  <conditionalFormatting sqref="AI17">
    <cfRule type="containsText" dxfId="15" priority="80" operator="containsText" text="NPOO">
      <formula>NOT(ISERROR(SEARCH("NPOO",AI17)))</formula>
    </cfRule>
  </conditionalFormatting>
  <conditionalFormatting sqref="F32:I33 F29:I29">
    <cfRule type="containsText" dxfId="14" priority="78" operator="containsText" text="DODIG">
      <formula>NOT(ISERROR(SEARCH("DODIG",F29)))</formula>
    </cfRule>
  </conditionalFormatting>
  <conditionalFormatting sqref="AK30:AL34 AK29 AJ29:AJ34">
    <cfRule type="containsText" dxfId="13" priority="77" operator="containsText" text="NPOO">
      <formula>NOT(ISERROR(SEARCH("NPOO",AJ29)))</formula>
    </cfRule>
  </conditionalFormatting>
  <conditionalFormatting sqref="AK35:AL35">
    <cfRule type="containsText" dxfId="12" priority="75" operator="containsText" text="NPOO">
      <formula>NOT(ISERROR(SEARCH("NPOO",AK35)))</formula>
    </cfRule>
  </conditionalFormatting>
  <conditionalFormatting sqref="AI29:AI34">
    <cfRule type="containsText" dxfId="11" priority="73" operator="containsText" text="NPOO">
      <formula>NOT(ISERROR(SEARCH("NPOO",AI29)))</formula>
    </cfRule>
  </conditionalFormatting>
  <conditionalFormatting sqref="F36:I39">
    <cfRule type="containsText" dxfId="10" priority="24" operator="containsText" text="DODIG">
      <formula>NOT(ISERROR(SEARCH("DODIG",F36)))</formula>
    </cfRule>
  </conditionalFormatting>
  <conditionalFormatting sqref="AK39 AK36:AL38 U36:AJ39">
    <cfRule type="containsText" dxfId="9" priority="23" operator="containsText" text="NPOO">
      <formula>NOT(ISERROR(SEARCH("NPOO",U36)))</formula>
    </cfRule>
  </conditionalFormatting>
  <conditionalFormatting sqref="AK40:AL40">
    <cfRule type="containsText" dxfId="8" priority="21" operator="containsText" text="NPOO">
      <formula>NOT(ISERROR(SEARCH("NPOO",AK40)))</formula>
    </cfRule>
  </conditionalFormatting>
  <conditionalFormatting sqref="S39">
    <cfRule type="containsText" dxfId="7" priority="20" operator="containsText" text="NPOO">
      <formula>NOT(ISERROR(SEARCH("NPOO",S39)))</formula>
    </cfRule>
  </conditionalFormatting>
  <conditionalFormatting sqref="F41:I45">
    <cfRule type="containsText" dxfId="6" priority="18" operator="containsText" text="DODIG">
      <formula>NOT(ISERROR(SEARCH("DODIG",F41)))</formula>
    </cfRule>
  </conditionalFormatting>
  <conditionalFormatting sqref="AJ41:AL45 U41:AH45">
    <cfRule type="containsText" dxfId="5" priority="17" operator="containsText" text="NPOO">
      <formula>NOT(ISERROR(SEARCH("NPOO",U41)))</formula>
    </cfRule>
  </conditionalFormatting>
  <conditionalFormatting sqref="AI41:AI45">
    <cfRule type="containsText" dxfId="4" priority="15" operator="containsText" text="NPOO">
      <formula>NOT(ISERROR(SEARCH("NPOO",AI41)))</formula>
    </cfRule>
  </conditionalFormatting>
  <conditionalFormatting sqref="A46">
    <cfRule type="containsText" dxfId="3" priority="13" operator="containsText" text="DODIG">
      <formula>NOT(ISERROR(SEARCH("DODIG",A46)))</formula>
    </cfRule>
  </conditionalFormatting>
  <conditionalFormatting sqref="A40">
    <cfRule type="containsText" dxfId="2" priority="6" operator="containsText" text="DODIG">
      <formula>NOT(ISERROR(SEARCH("DODIG",A40)))</formula>
    </cfRule>
  </conditionalFormatting>
  <conditionalFormatting sqref="F26:I28">
    <cfRule type="containsText" dxfId="1" priority="3" operator="containsText" text="DODIG">
      <formula>NOT(ISERROR(SEARCH("DODIG",F26)))</formula>
    </cfRule>
  </conditionalFormatting>
  <conditionalFormatting sqref="A48">
    <cfRule type="containsText" dxfId="0" priority="1" operator="containsText" text="DODIG">
      <formula>NOT(ISERROR(SEARCH("DODIG",A48)))</formula>
    </cfRule>
  </conditionalFormatting>
  <pageMargins left="0.23622047244094491" right="0.23622047244094491" top="0.74803149606299213" bottom="0.74803149606299213" header="0.31496062992125984" footer="0.31496062992125984"/>
  <pageSetup paperSize="8" scale="35" fitToHeight="0" orientation="landscape" horizontalDpi="300" verticalDpi="300" r:id="rId1"/>
  <headerFooter>
    <oddHeader>&amp;LPrilog 2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Akcijski plan 2021.-2025.</vt:lpstr>
      <vt:lpstr>'Akcijski plan 2021.-2025.'!Print_Area</vt:lpstr>
      <vt:lpstr>'Akcijski plan 2021.-2025.'!Print_Titles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Bešlić Valentina</dc:creator>
  <cp:lastModifiedBy>Barbara Galović</cp:lastModifiedBy>
  <cp:lastPrinted>2021-12-24T06:07:00Z</cp:lastPrinted>
  <dcterms:created xsi:type="dcterms:W3CDTF">2021-09-28T07:21:41Z</dcterms:created>
  <dcterms:modified xsi:type="dcterms:W3CDTF">2021-12-30T09:38:22Z</dcterms:modified>
</cp:coreProperties>
</file>